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E7D7" lockStructure="1"/>
  <bookViews>
    <workbookView xWindow="0" yWindow="0" windowWidth="20355" windowHeight="7620"/>
  </bookViews>
  <sheets>
    <sheet name="INGRESOS" sheetId="1" r:id="rId1"/>
    <sheet name="GASTOS E INVERSIONES" sheetId="2" r:id="rId2"/>
    <sheet name="FORMATO 13" sheetId="3" r:id="rId3"/>
    <sheet name="Consolidado" sheetId="4" state="hidden" r:id="rId4"/>
  </sheets>
  <definedNames>
    <definedName name="_xlnm.Print_Area" localSheetId="2">'FORMATO 13'!#REF!</definedName>
    <definedName name="_xlnm.Print_Area" localSheetId="1">'GASTOS E INVERSIONES'!$A$1:$O$45</definedName>
    <definedName name="_xlnm.Print_Area" localSheetId="0">INGRESOS!$A$1:$K$40</definedName>
    <definedName name="Print_Area" localSheetId="2">'FORMATO 13'!#REF!</definedName>
    <definedName name="Print_Area" localSheetId="1">'GASTOS E INVERSIONES'!$A$1:$O$45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J28" i="1" s="1"/>
  <c r="D12" i="2"/>
  <c r="I14" i="2"/>
  <c r="I13" i="2"/>
  <c r="H20" i="1"/>
  <c r="H30" i="1"/>
  <c r="AK2" i="4" l="1"/>
  <c r="AJ2" i="4"/>
  <c r="AI2" i="4"/>
  <c r="AH2" i="4"/>
  <c r="AG2" i="4"/>
  <c r="AF2" i="4"/>
  <c r="AD2" i="4"/>
  <c r="AC2" i="4"/>
  <c r="AB2" i="4"/>
  <c r="AA2" i="4"/>
  <c r="Z2" i="4"/>
  <c r="Y2" i="4"/>
  <c r="X2" i="4"/>
  <c r="W2" i="4"/>
  <c r="V2" i="4"/>
  <c r="U2" i="4"/>
  <c r="T2" i="4"/>
  <c r="S2" i="4"/>
  <c r="Q2" i="4"/>
  <c r="K2" i="4"/>
  <c r="C2" i="4"/>
  <c r="A2" i="4"/>
  <c r="I28" i="1"/>
  <c r="O35" i="2"/>
  <c r="O34" i="2"/>
  <c r="O33" i="2"/>
  <c r="O32" i="2"/>
  <c r="O31" i="2"/>
  <c r="O30" i="2"/>
  <c r="O28" i="2"/>
  <c r="O27" i="2"/>
  <c r="O19" i="2"/>
  <c r="O25" i="2"/>
  <c r="O24" i="2"/>
  <c r="O23" i="2"/>
  <c r="O22" i="2"/>
  <c r="O21" i="2"/>
  <c r="O20" i="2"/>
  <c r="O18" i="2"/>
  <c r="O17" i="2"/>
  <c r="O16" i="2"/>
  <c r="O13" i="2"/>
  <c r="J12" i="2"/>
  <c r="J15" i="2"/>
  <c r="N29" i="2"/>
  <c r="J29" i="2"/>
  <c r="H29" i="2"/>
  <c r="G29" i="2"/>
  <c r="F29" i="2"/>
  <c r="E29" i="2"/>
  <c r="D29" i="2"/>
  <c r="N26" i="2"/>
  <c r="J26" i="2"/>
  <c r="H26" i="2"/>
  <c r="G26" i="2"/>
  <c r="F26" i="2"/>
  <c r="E26" i="2"/>
  <c r="D26" i="2"/>
  <c r="I25" i="2"/>
  <c r="K25" i="2" s="1"/>
  <c r="I24" i="2"/>
  <c r="L24" i="2" s="1"/>
  <c r="M24" i="2" s="1"/>
  <c r="I23" i="2"/>
  <c r="K23" i="2" s="1"/>
  <c r="I22" i="2"/>
  <c r="K22" i="2" s="1"/>
  <c r="I21" i="2"/>
  <c r="L21" i="2" s="1"/>
  <c r="M21" i="2" s="1"/>
  <c r="I20" i="2"/>
  <c r="K20" i="2" s="1"/>
  <c r="I19" i="2"/>
  <c r="K19" i="2" s="1"/>
  <c r="I18" i="2"/>
  <c r="K18" i="2" s="1"/>
  <c r="I17" i="2"/>
  <c r="K17" i="2" s="1"/>
  <c r="I16" i="2"/>
  <c r="K16" i="2" s="1"/>
  <c r="K14" i="2"/>
  <c r="K13" i="2"/>
  <c r="H15" i="2"/>
  <c r="G15" i="2"/>
  <c r="F15" i="2"/>
  <c r="E15" i="2"/>
  <c r="H12" i="2"/>
  <c r="G12" i="2"/>
  <c r="F12" i="2"/>
  <c r="E12" i="2"/>
  <c r="D15" i="2"/>
  <c r="L20" i="2" l="1"/>
  <c r="M20" i="2" s="1"/>
  <c r="D11" i="2"/>
  <c r="D36" i="2" s="1"/>
  <c r="F11" i="2"/>
  <c r="H11" i="2"/>
  <c r="K24" i="2"/>
  <c r="L23" i="2"/>
  <c r="M23" i="2" s="1"/>
  <c r="L25" i="2"/>
  <c r="M25" i="2" s="1"/>
  <c r="K21" i="2"/>
  <c r="G11" i="2"/>
  <c r="L18" i="2"/>
  <c r="M18" i="2" s="1"/>
  <c r="O29" i="2"/>
  <c r="O26" i="2"/>
  <c r="J11" i="2"/>
  <c r="J36" i="2" s="1"/>
  <c r="L13" i="2"/>
  <c r="M13" i="2" s="1"/>
  <c r="L22" i="2"/>
  <c r="M22" i="2" s="1"/>
  <c r="L19" i="2"/>
  <c r="M19" i="2" s="1"/>
  <c r="L17" i="2"/>
  <c r="M17" i="2" s="1"/>
  <c r="L16" i="2"/>
  <c r="M16" i="2" s="1"/>
  <c r="L14" i="2"/>
  <c r="M14" i="2" s="1"/>
  <c r="E11" i="2"/>
  <c r="E36" i="2" s="1"/>
  <c r="I12" i="2"/>
  <c r="K12" i="2" s="1"/>
  <c r="G27" i="1" l="1"/>
  <c r="G26" i="1"/>
  <c r="G24" i="1"/>
  <c r="J24" i="1" s="1"/>
  <c r="F25" i="1"/>
  <c r="I27" i="1" l="1"/>
  <c r="J27" i="1"/>
  <c r="I26" i="1"/>
  <c r="J26" i="1"/>
  <c r="K24" i="1"/>
  <c r="I24" i="1"/>
  <c r="G25" i="1"/>
  <c r="L2" i="4"/>
  <c r="M2" i="4" s="1"/>
  <c r="F30" i="1"/>
  <c r="I2" i="4" s="1"/>
  <c r="E30" i="1"/>
  <c r="H2" i="4" s="1"/>
  <c r="D30" i="1"/>
  <c r="G2" i="4" s="1"/>
  <c r="D25" i="1"/>
  <c r="G21" i="1"/>
  <c r="F20" i="1"/>
  <c r="E20" i="1"/>
  <c r="D20" i="1"/>
  <c r="I21" i="1" l="1"/>
  <c r="J21" i="1"/>
  <c r="J2" i="4"/>
  <c r="O2" i="4" s="1"/>
  <c r="F36" i="2"/>
  <c r="H14" i="1"/>
  <c r="G23" i="1"/>
  <c r="G22" i="1"/>
  <c r="F17" i="1"/>
  <c r="F14" i="1"/>
  <c r="E25" i="1"/>
  <c r="E17" i="1"/>
  <c r="E14" i="1"/>
  <c r="I23" i="1" l="1"/>
  <c r="J23" i="1"/>
  <c r="I22" i="1"/>
  <c r="J22" i="1"/>
  <c r="J20" i="1" s="1"/>
  <c r="G20" i="1"/>
  <c r="I20" i="1" s="1"/>
  <c r="K21" i="1"/>
  <c r="E13" i="1"/>
  <c r="F13" i="1"/>
  <c r="F12" i="1" s="1"/>
  <c r="K23" i="1" l="1"/>
  <c r="K22" i="1"/>
  <c r="I35" i="2" l="1"/>
  <c r="I34" i="2"/>
  <c r="I33" i="2"/>
  <c r="I32" i="2"/>
  <c r="I31" i="2"/>
  <c r="K31" i="2" s="1"/>
  <c r="I30" i="2"/>
  <c r="K30" i="2" s="1"/>
  <c r="I28" i="2"/>
  <c r="K28" i="2" s="1"/>
  <c r="I27" i="2"/>
  <c r="K27" i="2" s="1"/>
  <c r="G19" i="1"/>
  <c r="G18" i="1"/>
  <c r="G16" i="1"/>
  <c r="J16" i="1" s="1"/>
  <c r="G15" i="1"/>
  <c r="J15" i="1" s="1"/>
  <c r="H25" i="1"/>
  <c r="I25" i="1" s="1"/>
  <c r="H17" i="1"/>
  <c r="D14" i="1"/>
  <c r="D17" i="1"/>
  <c r="J19" i="1" l="1"/>
  <c r="K19" i="1" s="1"/>
  <c r="I19" i="1"/>
  <c r="L33" i="2"/>
  <c r="M33" i="2" s="1"/>
  <c r="K33" i="2"/>
  <c r="L35" i="2"/>
  <c r="M35" i="2" s="1"/>
  <c r="K35" i="2"/>
  <c r="L32" i="2"/>
  <c r="M32" i="2" s="1"/>
  <c r="K32" i="2"/>
  <c r="L34" i="2"/>
  <c r="M34" i="2" s="1"/>
  <c r="K34" i="2"/>
  <c r="H13" i="1"/>
  <c r="I18" i="1"/>
  <c r="J18" i="1"/>
  <c r="G30" i="1"/>
  <c r="I30" i="1" s="1"/>
  <c r="D13" i="1"/>
  <c r="D12" i="1" s="1"/>
  <c r="R2" i="4"/>
  <c r="AP2" i="4" s="1"/>
  <c r="AR2" i="4" s="1"/>
  <c r="O14" i="2"/>
  <c r="I16" i="1"/>
  <c r="K15" i="1"/>
  <c r="I15" i="1"/>
  <c r="L31" i="2"/>
  <c r="M31" i="2" s="1"/>
  <c r="N12" i="2"/>
  <c r="O12" i="2" s="1"/>
  <c r="I29" i="2"/>
  <c r="K29" i="2" s="1"/>
  <c r="L27" i="2"/>
  <c r="M27" i="2" s="1"/>
  <c r="I26" i="2"/>
  <c r="K26" i="2" s="1"/>
  <c r="I15" i="2"/>
  <c r="K28" i="1"/>
  <c r="G14" i="1"/>
  <c r="I14" i="1" s="1"/>
  <c r="G17" i="1"/>
  <c r="I17" i="1" s="1"/>
  <c r="K27" i="1"/>
  <c r="L30" i="2"/>
  <c r="M30" i="2" s="1"/>
  <c r="H36" i="2"/>
  <c r="L28" i="2"/>
  <c r="M28" i="2" s="1"/>
  <c r="K26" i="1"/>
  <c r="L12" i="2"/>
  <c r="M12" i="2" s="1"/>
  <c r="N15" i="2"/>
  <c r="O15" i="2" s="1"/>
  <c r="G36" i="2"/>
  <c r="E12" i="1"/>
  <c r="J29" i="1"/>
  <c r="J17" i="1" l="1"/>
  <c r="K17" i="1" s="1"/>
  <c r="K18" i="1"/>
  <c r="I11" i="2"/>
  <c r="K11" i="2" s="1"/>
  <c r="K15" i="2"/>
  <c r="K16" i="1"/>
  <c r="J14" i="1"/>
  <c r="H12" i="1"/>
  <c r="N11" i="2"/>
  <c r="L29" i="2"/>
  <c r="M29" i="2" s="1"/>
  <c r="L26" i="2"/>
  <c r="M26" i="2" s="1"/>
  <c r="L15" i="2"/>
  <c r="M15" i="2" s="1"/>
  <c r="J30" i="1"/>
  <c r="K30" i="1" s="1"/>
  <c r="G13" i="1"/>
  <c r="I13" i="1" s="1"/>
  <c r="J25" i="1"/>
  <c r="K25" i="1" s="1"/>
  <c r="K20" i="1"/>
  <c r="O11" i="2" l="1"/>
  <c r="N36" i="2"/>
  <c r="O36" i="2" s="1"/>
  <c r="J13" i="1"/>
  <c r="J12" i="1" s="1"/>
  <c r="K14" i="1"/>
  <c r="L11" i="2"/>
  <c r="M11" i="2" s="1"/>
  <c r="G12" i="1"/>
  <c r="I12" i="1" s="1"/>
  <c r="L36" i="2" l="1"/>
  <c r="K12" i="1"/>
  <c r="K13" i="1"/>
  <c r="I36" i="2"/>
  <c r="K36" i="2" s="1"/>
  <c r="M36" i="2" l="1"/>
</calcChain>
</file>

<file path=xl/sharedStrings.xml><?xml version="1.0" encoding="utf-8"?>
<sst xmlns="http://schemas.openxmlformats.org/spreadsheetml/2006/main" count="192" uniqueCount="162">
  <si>
    <t>CODIGO</t>
  </si>
  <si>
    <t>NOMBRE</t>
  </si>
  <si>
    <t>RUBRO PRESUPUESTAL</t>
  </si>
  <si>
    <t>PRESUPUESTO INICIAL</t>
  </si>
  <si>
    <t>ADICION</t>
  </si>
  <si>
    <t>REDUCCION</t>
  </si>
  <si>
    <t>MODIFICACIONES</t>
  </si>
  <si>
    <t>PRESUPUESTO DEFINITIVO  (1)</t>
  </si>
  <si>
    <t>TOTAL RECAUDADO (2)</t>
  </si>
  <si>
    <t>PORCENTAJE (3)=(2/1)</t>
  </si>
  <si>
    <t>SALDO POR RECUDAR (4)</t>
  </si>
  <si>
    <t>TOTAL RECAUDOS</t>
  </si>
  <si>
    <t>% SALDO POR RECAUDAR (4/1)</t>
  </si>
  <si>
    <t>SECRETARIA DE EDUCACION DEPARTAMENTAL</t>
  </si>
  <si>
    <t>TRASLADOS</t>
  </si>
  <si>
    <t>CREDITO</t>
  </si>
  <si>
    <t>CONTRACREDITO</t>
  </si>
  <si>
    <t>TOTAL COMPROMISOS</t>
  </si>
  <si>
    <t>DEFINITIVO</t>
  </si>
  <si>
    <t>COMPROMETIDO</t>
  </si>
  <si>
    <t>% COMPROMETIDO</t>
  </si>
  <si>
    <t>SALDO POR COMPROMETER</t>
  </si>
  <si>
    <t>% DE SALDO POR COMPROMETER</t>
  </si>
  <si>
    <t>TOTAL COMPROMISOS PAGADOS</t>
  </si>
  <si>
    <t>% DE COMPROMISOS PAGADOS)</t>
  </si>
  <si>
    <t>INVERSION</t>
  </si>
  <si>
    <t>TOTAL INGRESOS</t>
  </si>
  <si>
    <t>1.</t>
  </si>
  <si>
    <t>1.1.</t>
  </si>
  <si>
    <t>1.1.1.</t>
  </si>
  <si>
    <t>1.1.1.1.</t>
  </si>
  <si>
    <t>1.1.1.2.</t>
  </si>
  <si>
    <t>INGRESOS</t>
  </si>
  <si>
    <t>OPERACIONALES</t>
  </si>
  <si>
    <t>SERVICIOS EDUCATIVOS</t>
  </si>
  <si>
    <t>Certificados y Constancias de Estudio</t>
  </si>
  <si>
    <t>Otros Cobros</t>
  </si>
  <si>
    <t>1.1.2.</t>
  </si>
  <si>
    <t>1.1.2.1.</t>
  </si>
  <si>
    <t>1.1.2.2.</t>
  </si>
  <si>
    <t>OTROS SERVICIOS</t>
  </si>
  <si>
    <t>Venta de Productos</t>
  </si>
  <si>
    <t>Arrendamiento</t>
  </si>
  <si>
    <t>1.1.3.</t>
  </si>
  <si>
    <t>1.1.3.1.</t>
  </si>
  <si>
    <t>1.1.3.2.</t>
  </si>
  <si>
    <t>1.1.3.3.</t>
  </si>
  <si>
    <t>TRANSFERENCIAS</t>
  </si>
  <si>
    <t>Nacionales</t>
  </si>
  <si>
    <t>Departamentales</t>
  </si>
  <si>
    <t>Municipales</t>
  </si>
  <si>
    <t>1.1.4.</t>
  </si>
  <si>
    <t>1.1.4.1.</t>
  </si>
  <si>
    <t>1.1.4.2.</t>
  </si>
  <si>
    <t>1.1.4.3.</t>
  </si>
  <si>
    <t>RECURSOS DE CAPITAL</t>
  </si>
  <si>
    <t>Recursos del Balance</t>
  </si>
  <si>
    <t>Rendimientos Financieros</t>
  </si>
  <si>
    <t>Donaciones</t>
  </si>
  <si>
    <t>2.1.</t>
  </si>
  <si>
    <t>2.1.3.</t>
  </si>
  <si>
    <t>2.1.4.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</si>
  <si>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</si>
  <si>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</si>
  <si>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</si>
  <si>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</si>
  <si>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</si>
  <si>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</si>
  <si>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</si>
  <si>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</si>
  <si>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</si>
  <si>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</si>
  <si>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</si>
  <si>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2.3.</t>
  </si>
  <si>
    <t>2.3.1.</t>
  </si>
  <si>
    <t>2.3.2.</t>
  </si>
  <si>
    <t>3.1.</t>
  </si>
  <si>
    <t>3.2.</t>
  </si>
  <si>
    <t>3.3.</t>
  </si>
  <si>
    <t>3.4.</t>
  </si>
  <si>
    <t>3.5.</t>
  </si>
  <si>
    <t>3.6.</t>
  </si>
  <si>
    <t>GASTOS DE FUNCIONAMIENTO</t>
  </si>
  <si>
    <t>SERVICIOS PERSONALES INDIRECTOS</t>
  </si>
  <si>
    <t>Jornales</t>
  </si>
  <si>
    <t>Contratacion de Servicios Tecnicos y Profesionales</t>
  </si>
  <si>
    <t>GASTOS GENERALES. ADQUISICION DE BIENES Y SERVICIOS</t>
  </si>
  <si>
    <t>Adquisicion de Bienes de Consumo Duradero</t>
  </si>
  <si>
    <t>Adquisicion de Bienes de Consumo Final</t>
  </si>
  <si>
    <t>Dotaciones Pedagogicas</t>
  </si>
  <si>
    <t>Mantenimiento, Conservacion y Reparacion de Instalaciones</t>
  </si>
  <si>
    <t>Servicios Publicos</t>
  </si>
  <si>
    <t>Gastos de Viaje de los Educandos</t>
  </si>
  <si>
    <t>Impresos y publicaciones</t>
  </si>
  <si>
    <t>Contratacion de Transporte de Servicios Escolar</t>
  </si>
  <si>
    <t>Primas de Seguros</t>
  </si>
  <si>
    <t>Gastos Financieros</t>
  </si>
  <si>
    <t>OTROS GASTOS GENERALES POR ADQUISICION DE SERVICIOS</t>
  </si>
  <si>
    <t>Arrendamiento de Bienes Muebles e Inmuebles</t>
  </si>
  <si>
    <t>Realizacion de Actividades Pedagogicas, Cientificas, Deportivas y Culturales</t>
  </si>
  <si>
    <t>Acciones de Mejoramiento de Gestion y Academica</t>
  </si>
  <si>
    <t>Inscripcion y Participacion de Educandos en competencias</t>
  </si>
  <si>
    <t>Costos Asociados a la Elaboracion de Certificados de Estudio</t>
  </si>
  <si>
    <t>Costos Destinados Al Sostenimiento de Semovientes y Proyectos Productivos</t>
  </si>
  <si>
    <t>Desempeño de las Jornadas Extendidas y Complementarias</t>
  </si>
  <si>
    <t>Costos Asociados al Tramite Para la Obtencion del Titulo de Bachiller</t>
  </si>
  <si>
    <t xml:space="preserve">RECTOR </t>
  </si>
  <si>
    <t xml:space="preserve">ENTIDAD: </t>
  </si>
  <si>
    <t xml:space="preserve">NIT: </t>
  </si>
  <si>
    <t xml:space="preserve">AÑO: </t>
  </si>
  <si>
    <t xml:space="preserve">PERIODO: </t>
  </si>
  <si>
    <t>EJECUCION PRESUPUESTAL DE INGRESOS</t>
  </si>
  <si>
    <t>TOTAL GASTOS E INVERSIONES</t>
  </si>
  <si>
    <t>1,1,3,4</t>
  </si>
  <si>
    <t>Otros</t>
  </si>
  <si>
    <t>Contador Público</t>
  </si>
  <si>
    <t>GOBERNACION DE CORDOBA</t>
  </si>
  <si>
    <t>Rector</t>
  </si>
  <si>
    <t>EJECUCION PRESUPUESTAL DE GASTOS E INVERSIONES</t>
  </si>
  <si>
    <t>MUNICIPIO:</t>
  </si>
  <si>
    <t>PRESUPUESTO DEFINITIVOS</t>
  </si>
  <si>
    <t>RECURSOS DE GRATUIDAD - ASIGNADO MEN</t>
  </si>
  <si>
    <t>OTROS INGRESOS</t>
  </si>
  <si>
    <t>TOTAL RECUDADO</t>
  </si>
  <si>
    <t>%</t>
  </si>
  <si>
    <t>SALDO POR RECAUDAR</t>
  </si>
  <si>
    <t>Contrataciòn de Servicios Tecnicos Profesionales</t>
  </si>
  <si>
    <t>Adquisicion de bienes de consumo duraderos</t>
  </si>
  <si>
    <t>Mantenimiento, conservacion y reparacion de Instalaciones</t>
  </si>
  <si>
    <t>Gastos de viaje de los educandos</t>
  </si>
  <si>
    <t>Impresos y Publicaciones</t>
  </si>
  <si>
    <t>Contratacion de servicio de transporte escolar</t>
  </si>
  <si>
    <t>Primas por Seguros</t>
  </si>
  <si>
    <t>Gastos financieros</t>
  </si>
  <si>
    <t>Arrendamiento de bienes muebles e inmuebles</t>
  </si>
  <si>
    <t>Realizacion de Actividades pedagogicas, cientificas, deportivas y culturales</t>
  </si>
  <si>
    <t>Gastos Generales Varios</t>
  </si>
  <si>
    <t>Acciones de mejoramiento de gestion escolar academica</t>
  </si>
  <si>
    <t>inscripcion y participacion de educandos en competencias</t>
  </si>
  <si>
    <t>Desarrollo de jornadas extendidas y complementarias</t>
  </si>
  <si>
    <t>Costos asociados al tramite para la obten cion del titulo de</t>
  </si>
  <si>
    <t>Elaboración de certificaciones de estudio, boletines, agendas y manual de convivencia y carnet escolar</t>
  </si>
  <si>
    <t>Costos destinados al sostenimiento de semovientes y proyectos</t>
  </si>
  <si>
    <t>Materiales Educativos para trabajar en casa</t>
  </si>
  <si>
    <t>Elementos de Protección Personal</t>
  </si>
  <si>
    <t>Condiciones Sanitarias</t>
  </si>
  <si>
    <t>Adecuación de Infraestructura Emergencia</t>
  </si>
  <si>
    <t>MUNICIPIO</t>
  </si>
  <si>
    <t>CODIGO DANE</t>
  </si>
  <si>
    <t>NOMBRE DE ESTABLECIMIENTO EDUCATIVO</t>
  </si>
  <si>
    <t>Asignación total 2022</t>
  </si>
  <si>
    <t>Asignación DD_DGP_066 parcial  2022</t>
  </si>
  <si>
    <t>Asignación DD SGP 069 DE 2022</t>
  </si>
  <si>
    <r>
      <t>Adquisición de bienes de consumo final</t>
    </r>
    <r>
      <rPr>
        <sz val="9"/>
        <color indexed="8"/>
        <rFont val="Calibri"/>
        <family val="2"/>
      </rPr>
      <t xml:space="preserve"> </t>
    </r>
  </si>
  <si>
    <t>TOTAL EJECUTADO</t>
  </si>
  <si>
    <t>SALDO POR EJECUTAR</t>
  </si>
  <si>
    <t>TIERRALTA</t>
  </si>
  <si>
    <t>TANIA ARIZAL OCHOA</t>
  </si>
  <si>
    <t>TP No. 192160-T</t>
  </si>
  <si>
    <t>MIGUEL ROMERO BALDOVINO</t>
  </si>
  <si>
    <t>CENTRO INDIGENA SAMBUDO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</si>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</sst>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B050"/>
      <name val="Calibri"/>
      <family val="2"/>
      <scheme val="minor"/>
    </font>
    <font>
      <b/>
      <sz val="7"/>
      <color rgb="FF00B05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7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rgb="FFDCE6F1"/>
      </patternFill>
    </fill>
    <fill>
      <patternFill patternType="solid">
        <fgColor rgb="FFB0F3A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2">
    <xf numFmtId="0" fontId="0" fillId="0" borderId="0" xfId="0"/>
    <xf numFmtId="0" fontId="7" fillId="0" borderId="0" xfId="0" applyFont="1"/>
    <xf numFmtId="0" fontId="18" fillId="1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164" fontId="19" fillId="11" borderId="1" xfId="1" applyFont="1" applyFill="1" applyBorder="1" applyAlignment="1">
      <alignment horizontal="center" vertical="center" wrapText="1"/>
    </xf>
    <xf numFmtId="164" fontId="13" fillId="12" borderId="1" xfId="1" applyFont="1" applyFill="1" applyBorder="1" applyAlignment="1">
      <alignment horizontal="center" vertical="center" wrapText="1"/>
    </xf>
    <xf numFmtId="164" fontId="13" fillId="13" borderId="1" xfId="1" applyFont="1" applyFill="1" applyBorder="1" applyAlignment="1">
      <alignment horizontal="center" vertical="center" wrapText="1"/>
    </xf>
    <xf numFmtId="164" fontId="21" fillId="13" borderId="1" xfId="1" applyFont="1" applyFill="1" applyBorder="1" applyAlignment="1">
      <alignment horizontal="center" vertical="center" wrapText="1"/>
    </xf>
    <xf numFmtId="164" fontId="21" fillId="6" borderId="1" xfId="1" applyFont="1" applyFill="1" applyBorder="1" applyAlignment="1">
      <alignment horizontal="center" vertical="center" wrapText="1"/>
    </xf>
    <xf numFmtId="164" fontId="21" fillId="4" borderId="1" xfId="1" applyFont="1" applyFill="1" applyBorder="1" applyAlignment="1">
      <alignment horizontal="center" vertical="center" wrapText="1"/>
    </xf>
    <xf numFmtId="164" fontId="13" fillId="7" borderId="1" xfId="1" applyFont="1" applyFill="1" applyBorder="1" applyAlignment="1">
      <alignment horizontal="center" vertical="center" wrapText="1"/>
    </xf>
    <xf numFmtId="164" fontId="7" fillId="7" borderId="1" xfId="1" applyFont="1" applyFill="1" applyBorder="1" applyAlignment="1">
      <alignment horizontal="center" vertical="center" wrapText="1"/>
    </xf>
    <xf numFmtId="164" fontId="13" fillId="8" borderId="1" xfId="1" applyFont="1" applyFill="1" applyBorder="1" applyAlignment="1">
      <alignment horizontal="center" vertical="center" wrapText="1"/>
    </xf>
    <xf numFmtId="164" fontId="7" fillId="8" borderId="1" xfId="1" applyFont="1" applyFill="1" applyBorder="1" applyAlignment="1">
      <alignment horizontal="center" vertical="center" wrapText="1"/>
    </xf>
    <xf numFmtId="0" fontId="7" fillId="0" borderId="1" xfId="0" applyFont="1" applyBorder="1"/>
    <xf numFmtId="3" fontId="7" fillId="0" borderId="1" xfId="0" applyNumberFormat="1" applyFont="1" applyBorder="1"/>
    <xf numFmtId="3" fontId="7" fillId="3" borderId="1" xfId="0" applyNumberFormat="1" applyFont="1" applyFill="1" applyBorder="1"/>
    <xf numFmtId="3" fontId="13" fillId="3" borderId="1" xfId="0" applyNumberFormat="1" applyFont="1" applyFill="1" applyBorder="1"/>
    <xf numFmtId="3" fontId="22" fillId="0" borderId="1" xfId="0" applyNumberFormat="1" applyFont="1" applyBorder="1"/>
    <xf numFmtId="0" fontId="7" fillId="3" borderId="1" xfId="0" applyFont="1" applyFill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165" fontId="12" fillId="0" borderId="1" xfId="1" applyNumberFormat="1" applyFont="1" applyBorder="1" applyAlignment="1" applyProtection="1">
      <alignment horizontal="right"/>
      <protection locked="0"/>
    </xf>
    <xf numFmtId="165" fontId="12" fillId="0" borderId="1" xfId="1" applyNumberFormat="1" applyFont="1" applyBorder="1" applyProtection="1">
      <protection locked="0"/>
    </xf>
    <xf numFmtId="165" fontId="14" fillId="0" borderId="1" xfId="1" applyNumberFormat="1" applyFont="1" applyBorder="1" applyAlignment="1" applyProtection="1">
      <alignment horizontal="right"/>
      <protection locked="0"/>
    </xf>
    <xf numFmtId="165" fontId="14" fillId="0" borderId="1" xfId="1" applyNumberFormat="1" applyFont="1" applyBorder="1" applyProtection="1">
      <protection locked="0"/>
    </xf>
    <xf numFmtId="9" fontId="14" fillId="0" borderId="1" xfId="2" applyFont="1" applyBorder="1" applyProtection="1">
      <protection locked="0"/>
    </xf>
    <xf numFmtId="9" fontId="10" fillId="0" borderId="1" xfId="2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0" fillId="0" borderId="0" xfId="0" applyProtection="1">
      <protection hidden="1"/>
    </xf>
    <xf numFmtId="165" fontId="11" fillId="3" borderId="1" xfId="1" applyNumberFormat="1" applyFont="1" applyFill="1" applyBorder="1" applyAlignment="1" applyProtection="1">
      <alignment horizontal="right"/>
      <protection hidden="1"/>
    </xf>
    <xf numFmtId="165" fontId="11" fillId="3" borderId="1" xfId="1" applyNumberFormat="1" applyFont="1" applyFill="1" applyBorder="1" applyProtection="1">
      <protection hidden="1"/>
    </xf>
    <xf numFmtId="10" fontId="10" fillId="3" borderId="1" xfId="2" applyNumberFormat="1" applyFont="1" applyFill="1" applyBorder="1" applyProtection="1">
      <protection hidden="1"/>
    </xf>
    <xf numFmtId="10" fontId="14" fillId="3" borderId="1" xfId="2" applyNumberFormat="1" applyFont="1" applyFill="1" applyBorder="1" applyProtection="1">
      <protection hidden="1"/>
    </xf>
    <xf numFmtId="165" fontId="12" fillId="3" borderId="1" xfId="1" applyNumberFormat="1" applyFont="1" applyFill="1" applyBorder="1" applyProtection="1">
      <protection hidden="1"/>
    </xf>
    <xf numFmtId="165" fontId="10" fillId="3" borderId="1" xfId="1" applyNumberFormat="1" applyFont="1" applyFill="1" applyBorder="1" applyAlignment="1" applyProtection="1">
      <alignment horizontal="right"/>
      <protection hidden="1"/>
    </xf>
    <xf numFmtId="165" fontId="10" fillId="3" borderId="1" xfId="1" applyNumberFormat="1" applyFont="1" applyFill="1" applyBorder="1" applyProtection="1"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12" fillId="0" borderId="1" xfId="1" applyNumberFormat="1" applyFont="1" applyFill="1" applyBorder="1" applyAlignment="1" applyProtection="1">
      <alignment horizontal="right"/>
      <protection locked="0"/>
    </xf>
    <xf numFmtId="165" fontId="16" fillId="0" borderId="1" xfId="1" applyNumberFormat="1" applyFont="1" applyFill="1" applyBorder="1" applyAlignment="1" applyProtection="1">
      <alignment horizontal="left" indent="1"/>
      <protection locked="0"/>
    </xf>
    <xf numFmtId="165" fontId="16" fillId="0" borderId="1" xfId="1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4" fontId="12" fillId="0" borderId="1" xfId="1" applyFont="1" applyFill="1" applyBorder="1" applyAlignment="1" applyProtection="1">
      <alignment horizontal="right"/>
      <protection locked="0"/>
    </xf>
    <xf numFmtId="164" fontId="15" fillId="0" borderId="1" xfId="1" applyFont="1" applyFill="1" applyBorder="1" applyProtection="1">
      <protection locked="0"/>
    </xf>
    <xf numFmtId="164" fontId="16" fillId="0" borderId="1" xfId="1" applyFont="1" applyFill="1" applyBorder="1" applyProtection="1">
      <protection locked="0"/>
    </xf>
    <xf numFmtId="164" fontId="5" fillId="0" borderId="0" xfId="1" applyFont="1" applyProtection="1">
      <protection locked="0"/>
    </xf>
    <xf numFmtId="164" fontId="0" fillId="0" borderId="0" xfId="1" applyFont="1" applyProtection="1">
      <protection locked="0"/>
    </xf>
    <xf numFmtId="164" fontId="5" fillId="0" borderId="0" xfId="1" applyFont="1" applyFill="1" applyProtection="1">
      <protection locked="0"/>
    </xf>
    <xf numFmtId="0" fontId="0" fillId="0" borderId="6" xfId="0" applyBorder="1" applyProtection="1">
      <protection locked="0"/>
    </xf>
    <xf numFmtId="164" fontId="5" fillId="0" borderId="0" xfId="0" applyNumberFormat="1" applyFont="1" applyProtection="1">
      <protection locked="0"/>
    </xf>
    <xf numFmtId="165" fontId="5" fillId="0" borderId="0" xfId="1" applyNumberFormat="1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3" fontId="5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8" fillId="3" borderId="1" xfId="2" applyNumberFormat="1" applyFont="1" applyFill="1" applyBorder="1" applyProtection="1">
      <protection hidden="1"/>
    </xf>
    <xf numFmtId="10" fontId="9" fillId="3" borderId="1" xfId="2" applyNumberFormat="1" applyFont="1" applyFill="1" applyBorder="1" applyProtection="1">
      <protection hidden="1"/>
    </xf>
    <xf numFmtId="164" fontId="14" fillId="3" borderId="1" xfId="1" applyFont="1" applyFill="1" applyBorder="1" applyAlignment="1" applyProtection="1">
      <alignment horizontal="right"/>
      <protection hidden="1"/>
    </xf>
    <xf numFmtId="165" fontId="14" fillId="3" borderId="1" xfId="1" applyNumberFormat="1" applyFont="1" applyFill="1" applyBorder="1" applyAlignment="1" applyProtection="1">
      <alignment horizontal="right"/>
      <protection hidden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65" fontId="10" fillId="3" borderId="1" xfId="1" applyNumberFormat="1" applyFont="1" applyFill="1" applyBorder="1" applyAlignment="1" applyProtection="1">
      <alignment horizontal="right" wrapText="1"/>
      <protection hidden="1"/>
    </xf>
    <xf numFmtId="165" fontId="10" fillId="3" borderId="1" xfId="1" applyNumberFormat="1" applyFont="1" applyFill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7937</xdr:rowOff>
    </xdr:from>
    <xdr:to>
      <xdr:col>2</xdr:col>
      <xdr:colOff>1676400</xdr:colOff>
      <xdr:row>5</xdr:row>
      <xdr:rowOff>65087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04" t="11290" r="84439" b="28935"/>
        <a:stretch>
          <a:fillRect/>
        </a:stretch>
      </xdr:blipFill>
      <xdr:spPr bwMode="auto">
        <a:xfrm>
          <a:off x="608806" y="7937"/>
          <a:ext cx="2059782" cy="999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685800</xdr:colOff>
      <xdr:row>0</xdr:row>
      <xdr:rowOff>5158</xdr:rowOff>
    </xdr:from>
    <xdr:to>
      <xdr:col>10</xdr:col>
      <xdr:colOff>520700</xdr:colOff>
      <xdr:row>5</xdr:row>
      <xdr:rowOff>5158</xdr:rowOff>
    </xdr:to>
    <xdr:pic>
      <xdr:nvPicPr>
        <xdr:cNvPr id="4" name="0 Imagen" descr="Hoja Membrete22222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158" t="11290" b="12097"/>
        <a:stretch>
          <a:fillRect/>
        </a:stretch>
      </xdr:blipFill>
      <xdr:spPr bwMode="auto">
        <a:xfrm>
          <a:off x="7690644" y="5158"/>
          <a:ext cx="2613025" cy="942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190501</xdr:colOff>
      <xdr:row>0</xdr:row>
      <xdr:rowOff>0</xdr:rowOff>
    </xdr:from>
    <xdr:to>
      <xdr:col>2</xdr:col>
      <xdr:colOff>2667001</xdr:colOff>
      <xdr:row>4</xdr:row>
      <xdr:rowOff>104775</xdr:rowOff>
    </xdr:to>
    <xdr:pic>
      <xdr:nvPicPr>
        <xdr:cNvPr id="2" name="0 Imagen" descr="Hoja Membrete22222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04" t="11290" r="84439" b="28935"/>
        <a:stretch>
          <a:fillRect/>
        </a:stretch>
      </xdr:blipFill>
      <xdr:spPr bwMode="auto">
        <a:xfrm>
          <a:off x="1071564" y="47625"/>
          <a:ext cx="24765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14</xdr:col>
      <xdr:colOff>678656</xdr:colOff>
      <xdr:row>4</xdr:row>
      <xdr:rowOff>130969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158" t="11290" b="12097"/>
        <a:stretch>
          <a:fillRect/>
        </a:stretch>
      </xdr:blipFill>
      <xdr:spPr bwMode="auto">
        <a:xfrm>
          <a:off x="7739063" y="114299"/>
          <a:ext cx="2964656" cy="969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abSelected="1" zoomScale="110" zoomScaleNormal="110" workbookViewId="0">
      <selection activeCell="G14" sqref="G14"/>
    </sheetView>
  </sheetViews>
  <sheetFormatPr baseColWidth="10" defaultColWidth="11.42578125" defaultRowHeight="14.1" customHeight="1" x14ac:dyDescent="0.25"/>
  <cols>
    <col min="1" max="1" width="3.28515625" style="32" customWidth="1"/>
    <col min="2" max="2" width="11.5703125" style="32" bestFit="1" customWidth="1"/>
    <col min="3" max="3" width="30" style="32" customWidth="1"/>
    <col min="4" max="4" width="15.42578125" style="32" customWidth="1"/>
    <col min="5" max="5" width="14.85546875" style="32" customWidth="1"/>
    <col min="6" max="6" width="12.85546875" style="32" bestFit="1" customWidth="1"/>
    <col min="7" max="7" width="15.28515625" style="32" customWidth="1"/>
    <col min="8" max="8" width="15.140625" style="32" customWidth="1"/>
    <col min="9" max="9" width="10.7109375" style="32" customWidth="1"/>
    <col min="10" max="10" width="14.42578125" style="32" customWidth="1"/>
    <col min="11" max="11" width="11.5703125" style="32" bestFit="1" customWidth="1"/>
    <col min="12" max="16384" width="11.42578125" style="32"/>
  </cols>
  <sheetData>
    <row r="1" spans="2:12" ht="14.1" customHeigh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2:12" ht="14.1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2:12" ht="14.1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2" ht="14.1" customHeight="1" x14ac:dyDescent="0.25">
      <c r="B4" s="93" t="s">
        <v>116</v>
      </c>
      <c r="C4" s="93"/>
      <c r="D4" s="93"/>
      <c r="E4" s="93"/>
      <c r="F4" s="93"/>
      <c r="G4" s="93"/>
      <c r="H4" s="93"/>
      <c r="I4" s="93"/>
      <c r="J4" s="93"/>
      <c r="K4" s="93"/>
    </row>
    <row r="5" spans="2:12" ht="14.1" customHeight="1" x14ac:dyDescent="0.25">
      <c r="B5" s="96" t="s">
        <v>13</v>
      </c>
      <c r="C5" s="96"/>
      <c r="D5" s="96"/>
      <c r="E5" s="96"/>
      <c r="F5" s="96"/>
      <c r="G5" s="96"/>
      <c r="H5" s="96"/>
      <c r="I5" s="96"/>
      <c r="J5" s="96"/>
      <c r="K5" s="96"/>
    </row>
    <row r="6" spans="2:12" ht="14.1" customHeight="1" x14ac:dyDescent="0.25">
      <c r="B6" s="96" t="s">
        <v>111</v>
      </c>
      <c r="C6" s="96"/>
      <c r="D6" s="96"/>
      <c r="E6" s="96"/>
      <c r="F6" s="96"/>
      <c r="G6" s="96"/>
      <c r="H6" s="96"/>
      <c r="I6" s="96"/>
      <c r="J6" s="96"/>
      <c r="K6" s="96"/>
    </row>
    <row r="8" spans="2:12" ht="14.1" customHeight="1" x14ac:dyDescent="0.25">
      <c r="B8" s="33" t="s">
        <v>107</v>
      </c>
      <c r="C8" s="34" t="s">
        <v>160</v>
      </c>
      <c r="D8" s="33"/>
      <c r="E8" s="33"/>
      <c r="F8" s="33"/>
      <c r="G8" s="33"/>
      <c r="H8" s="33" t="s">
        <v>119</v>
      </c>
      <c r="I8" s="33" t="s">
        <v>156</v>
      </c>
      <c r="J8" s="33"/>
      <c r="K8" s="35"/>
    </row>
    <row r="9" spans="2:12" ht="11.25" customHeight="1" x14ac:dyDescent="0.25">
      <c r="B9" s="33" t="s">
        <v>108</v>
      </c>
      <c r="C9" s="36">
        <v>812002014</v>
      </c>
      <c r="D9" s="37"/>
      <c r="E9" s="33"/>
      <c r="F9" s="33" t="s">
        <v>109</v>
      </c>
      <c r="G9" s="38">
        <v>2025</v>
      </c>
      <c r="H9" s="33" t="s">
        <v>110</v>
      </c>
      <c r="I9" s="35" t="s">
        <v>161</v>
      </c>
      <c r="J9" s="33"/>
      <c r="K9" s="35"/>
    </row>
    <row r="10" spans="2:12" ht="15" x14ac:dyDescent="0.25">
      <c r="B10" s="97" t="s">
        <v>2</v>
      </c>
      <c r="C10" s="98"/>
      <c r="D10" s="94" t="s">
        <v>3</v>
      </c>
      <c r="E10" s="97" t="s">
        <v>6</v>
      </c>
      <c r="F10" s="98"/>
      <c r="G10" s="94" t="s">
        <v>7</v>
      </c>
      <c r="H10" s="99" t="s">
        <v>11</v>
      </c>
      <c r="I10" s="100"/>
      <c r="J10" s="94" t="s">
        <v>10</v>
      </c>
      <c r="K10" s="94" t="s">
        <v>12</v>
      </c>
    </row>
    <row r="11" spans="2:12" ht="19.5" x14ac:dyDescent="0.25">
      <c r="B11" s="24" t="s">
        <v>0</v>
      </c>
      <c r="C11" s="24" t="s">
        <v>1</v>
      </c>
      <c r="D11" s="95"/>
      <c r="E11" s="24" t="s">
        <v>4</v>
      </c>
      <c r="F11" s="24" t="s">
        <v>5</v>
      </c>
      <c r="G11" s="95"/>
      <c r="H11" s="25" t="s">
        <v>8</v>
      </c>
      <c r="I11" s="26" t="s">
        <v>9</v>
      </c>
      <c r="J11" s="95"/>
      <c r="K11" s="95"/>
    </row>
    <row r="12" spans="2:12" ht="14.1" customHeight="1" x14ac:dyDescent="0.25">
      <c r="B12" s="27" t="s">
        <v>27</v>
      </c>
      <c r="C12" s="28" t="s">
        <v>32</v>
      </c>
      <c r="D12" s="51">
        <f>+D13</f>
        <v>21510000</v>
      </c>
      <c r="E12" s="51">
        <f>+E13</f>
        <v>0</v>
      </c>
      <c r="F12" s="51">
        <f>+F13</f>
        <v>10000</v>
      </c>
      <c r="G12" s="52">
        <f>+G13</f>
        <v>21500000</v>
      </c>
      <c r="H12" s="52">
        <f>+H13</f>
        <v>0</v>
      </c>
      <c r="I12" s="53">
        <f t="shared" ref="I12:I18" si="0">IFERROR(H12/G12,0)</f>
        <v>0</v>
      </c>
      <c r="J12" s="52">
        <f>+J13</f>
        <v>21500000</v>
      </c>
      <c r="K12" s="53">
        <f>IFERROR(J12/G12,0)</f>
        <v>1</v>
      </c>
    </row>
    <row r="13" spans="2:12" ht="14.1" customHeight="1" x14ac:dyDescent="0.25">
      <c r="B13" s="27" t="s">
        <v>28</v>
      </c>
      <c r="C13" s="28" t="s">
        <v>33</v>
      </c>
      <c r="D13" s="51">
        <f>+D14+D17+D20+D25</f>
        <v>21510000</v>
      </c>
      <c r="E13" s="51">
        <f>+E14+E17+E20+E25</f>
        <v>0</v>
      </c>
      <c r="F13" s="51">
        <f>+F14+F17+F20+F25</f>
        <v>10000</v>
      </c>
      <c r="G13" s="52">
        <f>+G14+G17+G20+G25</f>
        <v>21500000</v>
      </c>
      <c r="H13" s="52">
        <f>+H14+H17+H20+H25</f>
        <v>0</v>
      </c>
      <c r="I13" s="53">
        <f t="shared" si="0"/>
        <v>0</v>
      </c>
      <c r="J13" s="52">
        <f>+J14+J17+J20+J25</f>
        <v>21500000</v>
      </c>
      <c r="K13" s="53">
        <f>IFERROR(J13/G13,0)</f>
        <v>1</v>
      </c>
      <c r="L13" s="50"/>
    </row>
    <row r="14" spans="2:12" ht="14.1" customHeight="1" x14ac:dyDescent="0.25">
      <c r="B14" s="27" t="s">
        <v>29</v>
      </c>
      <c r="C14" s="28" t="s">
        <v>34</v>
      </c>
      <c r="D14" s="51">
        <f>+D15+D16</f>
        <v>0</v>
      </c>
      <c r="E14" s="51">
        <f>+E15+E16</f>
        <v>0</v>
      </c>
      <c r="F14" s="51">
        <f>+F15+F16</f>
        <v>0</v>
      </c>
      <c r="G14" s="52">
        <f>+G15+G16</f>
        <v>0</v>
      </c>
      <c r="H14" s="52">
        <f>+H15+H16</f>
        <v>0</v>
      </c>
      <c r="I14" s="53">
        <f t="shared" si="0"/>
        <v>0</v>
      </c>
      <c r="J14" s="52">
        <f>+J15+J16</f>
        <v>0</v>
      </c>
      <c r="K14" s="53">
        <f>IFERROR(J14/G14,0)</f>
        <v>0</v>
      </c>
    </row>
    <row r="15" spans="2:12" ht="14.1" customHeight="1" x14ac:dyDescent="0.25">
      <c r="B15" s="29" t="s">
        <v>30</v>
      </c>
      <c r="C15" s="30" t="s">
        <v>35</v>
      </c>
      <c r="D15" s="42">
        <v>0</v>
      </c>
      <c r="E15" s="42">
        <v>0</v>
      </c>
      <c r="F15" s="42">
        <v>0</v>
      </c>
      <c r="G15" s="55">
        <f>+D15+E15-F15</f>
        <v>0</v>
      </c>
      <c r="H15" s="43">
        <v>0</v>
      </c>
      <c r="I15" s="54">
        <f t="shared" si="0"/>
        <v>0</v>
      </c>
      <c r="J15" s="55">
        <f>+G15-H15</f>
        <v>0</v>
      </c>
      <c r="K15" s="54">
        <f>IFERROR(J15/G15,0)</f>
        <v>0</v>
      </c>
    </row>
    <row r="16" spans="2:12" ht="14.1" customHeight="1" x14ac:dyDescent="0.25">
      <c r="B16" s="29" t="s">
        <v>31</v>
      </c>
      <c r="C16" s="30" t="s">
        <v>36</v>
      </c>
      <c r="D16" s="42">
        <v>0</v>
      </c>
      <c r="E16" s="42">
        <v>0</v>
      </c>
      <c r="F16" s="42">
        <v>0</v>
      </c>
      <c r="G16" s="55">
        <f>+D16+E16-F16</f>
        <v>0</v>
      </c>
      <c r="H16" s="43">
        <v>0</v>
      </c>
      <c r="I16" s="54">
        <f t="shared" si="0"/>
        <v>0</v>
      </c>
      <c r="J16" s="55">
        <f>+G16-H16</f>
        <v>0</v>
      </c>
      <c r="K16" s="54">
        <f>IFERROR(J16/G16,0)</f>
        <v>0</v>
      </c>
    </row>
    <row r="17" spans="2:11" ht="14.1" customHeight="1" x14ac:dyDescent="0.25">
      <c r="B17" s="27" t="s">
        <v>37</v>
      </c>
      <c r="C17" s="28" t="s">
        <v>40</v>
      </c>
      <c r="D17" s="51">
        <f>+D18+D19</f>
        <v>0</v>
      </c>
      <c r="E17" s="51">
        <f>+E18+E19</f>
        <v>0</v>
      </c>
      <c r="F17" s="51">
        <f>+F18+F19</f>
        <v>0</v>
      </c>
      <c r="G17" s="52">
        <f>+G18+G19</f>
        <v>0</v>
      </c>
      <c r="H17" s="52">
        <f>+H18+H19</f>
        <v>0</v>
      </c>
      <c r="I17" s="53">
        <f t="shared" si="0"/>
        <v>0</v>
      </c>
      <c r="J17" s="52">
        <f>+J18+J19</f>
        <v>0</v>
      </c>
      <c r="K17" s="53">
        <f t="shared" ref="K17:K30" si="1">IFERROR(J17/G17,0)</f>
        <v>0</v>
      </c>
    </row>
    <row r="18" spans="2:11" ht="14.1" customHeight="1" x14ac:dyDescent="0.25">
      <c r="B18" s="29" t="s">
        <v>38</v>
      </c>
      <c r="C18" s="30" t="s">
        <v>41</v>
      </c>
      <c r="D18" s="42">
        <v>0</v>
      </c>
      <c r="E18" s="42">
        <v>0</v>
      </c>
      <c r="F18" s="42">
        <v>0</v>
      </c>
      <c r="G18" s="55">
        <f>+D18+E18-F18</f>
        <v>0</v>
      </c>
      <c r="H18" s="43">
        <v>0</v>
      </c>
      <c r="I18" s="54">
        <f t="shared" si="0"/>
        <v>0</v>
      </c>
      <c r="J18" s="55">
        <f>+G18-H18</f>
        <v>0</v>
      </c>
      <c r="K18" s="54">
        <f t="shared" si="1"/>
        <v>0</v>
      </c>
    </row>
    <row r="19" spans="2:11" ht="14.1" customHeight="1" x14ac:dyDescent="0.25">
      <c r="B19" s="29" t="s">
        <v>39</v>
      </c>
      <c r="C19" s="30" t="s">
        <v>42</v>
      </c>
      <c r="D19" s="42">
        <v>0</v>
      </c>
      <c r="E19" s="42">
        <v>0</v>
      </c>
      <c r="F19" s="42">
        <v>0</v>
      </c>
      <c r="G19" s="55">
        <f>+D19+E19-F19</f>
        <v>0</v>
      </c>
      <c r="H19" s="43">
        <v>0</v>
      </c>
      <c r="I19" s="54">
        <f t="shared" ref="I19:I30" si="2">IFERROR(H19/G19,0)</f>
        <v>0</v>
      </c>
      <c r="J19" s="55">
        <f>+G19-H19</f>
        <v>0</v>
      </c>
      <c r="K19" s="54">
        <f t="shared" si="1"/>
        <v>0</v>
      </c>
    </row>
    <row r="20" spans="2:11" ht="14.1" customHeight="1" x14ac:dyDescent="0.25">
      <c r="B20" s="27" t="s">
        <v>43</v>
      </c>
      <c r="C20" s="28" t="s">
        <v>47</v>
      </c>
      <c r="D20" s="51">
        <f>+D21+D22+D23+D24</f>
        <v>21500000</v>
      </c>
      <c r="E20" s="51">
        <f>+E21+E22+E23+E24</f>
        <v>0</v>
      </c>
      <c r="F20" s="51">
        <f>+F21+F22+F23+F24</f>
        <v>0</v>
      </c>
      <c r="G20" s="52">
        <f>+G21+G22+G23+G24</f>
        <v>21500000</v>
      </c>
      <c r="H20" s="52">
        <f>+H21+H22+H23+H24</f>
        <v>0</v>
      </c>
      <c r="I20" s="53">
        <f t="shared" si="2"/>
        <v>0</v>
      </c>
      <c r="J20" s="52">
        <f>+J21+J22+J23+J24</f>
        <v>21500000</v>
      </c>
      <c r="K20" s="53">
        <f t="shared" si="1"/>
        <v>1</v>
      </c>
    </row>
    <row r="21" spans="2:11" ht="14.1" customHeight="1" x14ac:dyDescent="0.25">
      <c r="B21" s="29" t="s">
        <v>44</v>
      </c>
      <c r="C21" s="30" t="s">
        <v>48</v>
      </c>
      <c r="D21" s="42">
        <v>21500000</v>
      </c>
      <c r="E21" s="42">
        <v>0</v>
      </c>
      <c r="F21" s="42">
        <v>0</v>
      </c>
      <c r="G21" s="55">
        <f>+D21+E21-F21</f>
        <v>21500000</v>
      </c>
      <c r="H21" s="43">
        <v>0</v>
      </c>
      <c r="I21" s="54">
        <f t="shared" si="2"/>
        <v>0</v>
      </c>
      <c r="J21" s="55">
        <f>+G21-H21</f>
        <v>21500000</v>
      </c>
      <c r="K21" s="54">
        <f t="shared" si="1"/>
        <v>1</v>
      </c>
    </row>
    <row r="22" spans="2:11" ht="14.1" customHeight="1" x14ac:dyDescent="0.25">
      <c r="B22" s="29" t="s">
        <v>45</v>
      </c>
      <c r="C22" s="30" t="s">
        <v>49</v>
      </c>
      <c r="D22" s="42">
        <v>0</v>
      </c>
      <c r="E22" s="42">
        <v>0</v>
      </c>
      <c r="F22" s="42">
        <v>0</v>
      </c>
      <c r="G22" s="55">
        <f>+D22+E22-F22</f>
        <v>0</v>
      </c>
      <c r="H22" s="43">
        <v>0</v>
      </c>
      <c r="I22" s="54">
        <f t="shared" si="2"/>
        <v>0</v>
      </c>
      <c r="J22" s="55">
        <f>+G22-H22</f>
        <v>0</v>
      </c>
      <c r="K22" s="54">
        <f t="shared" si="1"/>
        <v>0</v>
      </c>
    </row>
    <row r="23" spans="2:11" ht="14.1" customHeight="1" x14ac:dyDescent="0.25">
      <c r="B23" s="29" t="s">
        <v>46</v>
      </c>
      <c r="C23" s="30" t="s">
        <v>50</v>
      </c>
      <c r="D23" s="42">
        <v>0</v>
      </c>
      <c r="E23" s="42">
        <v>0</v>
      </c>
      <c r="F23" s="42">
        <v>0</v>
      </c>
      <c r="G23" s="55">
        <f>+D23+E23-F23</f>
        <v>0</v>
      </c>
      <c r="H23" s="43">
        <v>0</v>
      </c>
      <c r="I23" s="54">
        <f t="shared" si="2"/>
        <v>0</v>
      </c>
      <c r="J23" s="55">
        <f>+G23-H23</f>
        <v>0</v>
      </c>
      <c r="K23" s="54">
        <f t="shared" si="1"/>
        <v>0</v>
      </c>
    </row>
    <row r="24" spans="2:11" ht="14.1" customHeight="1" x14ac:dyDescent="0.25">
      <c r="B24" s="29" t="s">
        <v>113</v>
      </c>
      <c r="C24" s="30" t="s">
        <v>114</v>
      </c>
      <c r="D24" s="42">
        <v>0</v>
      </c>
      <c r="E24" s="42">
        <v>0</v>
      </c>
      <c r="F24" s="42">
        <v>0</v>
      </c>
      <c r="G24" s="55">
        <f>+D24+E24-F24</f>
        <v>0</v>
      </c>
      <c r="H24" s="43">
        <v>0</v>
      </c>
      <c r="I24" s="54">
        <f t="shared" si="2"/>
        <v>0</v>
      </c>
      <c r="J24" s="55">
        <f>+G24-H24</f>
        <v>0</v>
      </c>
      <c r="K24" s="54">
        <f t="shared" si="1"/>
        <v>0</v>
      </c>
    </row>
    <row r="25" spans="2:11" ht="14.1" customHeight="1" x14ac:dyDescent="0.25">
      <c r="B25" s="27" t="s">
        <v>51</v>
      </c>
      <c r="C25" s="28" t="s">
        <v>55</v>
      </c>
      <c r="D25" s="51">
        <f>+D26+D27+D28</f>
        <v>10000</v>
      </c>
      <c r="E25" s="51">
        <f>+E26+E27+E28</f>
        <v>0</v>
      </c>
      <c r="F25" s="51">
        <f>+F26+F27+F28</f>
        <v>10000</v>
      </c>
      <c r="G25" s="52">
        <f>+G26+G27+G28</f>
        <v>0</v>
      </c>
      <c r="H25" s="52">
        <f>+H26+H27+H28</f>
        <v>0</v>
      </c>
      <c r="I25" s="53">
        <f t="shared" si="2"/>
        <v>0</v>
      </c>
      <c r="J25" s="52">
        <f>+J26+J27+J28</f>
        <v>0</v>
      </c>
      <c r="K25" s="53">
        <f t="shared" si="1"/>
        <v>0</v>
      </c>
    </row>
    <row r="26" spans="2:11" ht="14.1" customHeight="1" x14ac:dyDescent="0.25">
      <c r="B26" s="29" t="s">
        <v>52</v>
      </c>
      <c r="C26" s="30" t="s">
        <v>56</v>
      </c>
      <c r="D26" s="42">
        <v>10000</v>
      </c>
      <c r="E26" s="42">
        <v>0</v>
      </c>
      <c r="F26" s="42">
        <v>10000</v>
      </c>
      <c r="G26" s="55">
        <f>+D26+E26-F26</f>
        <v>0</v>
      </c>
      <c r="H26" s="43">
        <v>0</v>
      </c>
      <c r="I26" s="54">
        <f t="shared" si="2"/>
        <v>0</v>
      </c>
      <c r="J26" s="55">
        <f>+G26-H26</f>
        <v>0</v>
      </c>
      <c r="K26" s="54">
        <f t="shared" si="1"/>
        <v>0</v>
      </c>
    </row>
    <row r="27" spans="2:11" ht="14.1" customHeight="1" x14ac:dyDescent="0.25">
      <c r="B27" s="29" t="s">
        <v>53</v>
      </c>
      <c r="C27" s="30" t="s">
        <v>57</v>
      </c>
      <c r="D27" s="42">
        <v>0</v>
      </c>
      <c r="E27" s="42"/>
      <c r="F27" s="42">
        <v>0</v>
      </c>
      <c r="G27" s="55">
        <f>+D27+E27-F27</f>
        <v>0</v>
      </c>
      <c r="H27" s="43">
        <v>0</v>
      </c>
      <c r="I27" s="54">
        <f t="shared" si="2"/>
        <v>0</v>
      </c>
      <c r="J27" s="55">
        <f>+G27-H27</f>
        <v>0</v>
      </c>
      <c r="K27" s="54">
        <f t="shared" si="1"/>
        <v>0</v>
      </c>
    </row>
    <row r="28" spans="2:11" ht="14.1" customHeight="1" x14ac:dyDescent="0.25">
      <c r="B28" s="29" t="s">
        <v>54</v>
      </c>
      <c r="C28" s="30" t="s">
        <v>58</v>
      </c>
      <c r="D28" s="42"/>
      <c r="E28" s="42"/>
      <c r="F28" s="42">
        <v>0</v>
      </c>
      <c r="G28" s="55">
        <f>+D28+E28-F28</f>
        <v>0</v>
      </c>
      <c r="H28" s="43">
        <v>0</v>
      </c>
      <c r="I28" s="54">
        <f t="shared" si="2"/>
        <v>0</v>
      </c>
      <c r="J28" s="55">
        <f>+G28-H28</f>
        <v>0</v>
      </c>
      <c r="K28" s="54">
        <f t="shared" si="1"/>
        <v>0</v>
      </c>
    </row>
    <row r="29" spans="2:11" ht="14.1" customHeight="1" x14ac:dyDescent="0.25">
      <c r="B29" s="40"/>
      <c r="C29" s="41"/>
      <c r="D29" s="44"/>
      <c r="E29" s="44"/>
      <c r="F29" s="44"/>
      <c r="G29" s="45"/>
      <c r="H29" s="45"/>
      <c r="I29" s="46"/>
      <c r="J29" s="45">
        <f t="shared" ref="J29" si="3">+G29-H29</f>
        <v>0</v>
      </c>
      <c r="K29" s="47"/>
    </row>
    <row r="30" spans="2:11" ht="14.1" customHeight="1" x14ac:dyDescent="0.25">
      <c r="B30" s="48"/>
      <c r="C30" s="39" t="s">
        <v>26</v>
      </c>
      <c r="D30" s="56">
        <f t="shared" ref="D30:J30" si="4">+D15+D16+D18+D19+D21+D22+D23+D24+D26+D27+D28</f>
        <v>21510000</v>
      </c>
      <c r="E30" s="56">
        <f t="shared" si="4"/>
        <v>0</v>
      </c>
      <c r="F30" s="56">
        <f t="shared" si="4"/>
        <v>10000</v>
      </c>
      <c r="G30" s="57">
        <f>+G15+G16+G18+G19+G21+G22+G23+G24+G26+G27+G28</f>
        <v>21500000</v>
      </c>
      <c r="H30" s="57">
        <f>+H15+H16+H18+H19+H21+H22+H23+H24+H26+H27+H28</f>
        <v>0</v>
      </c>
      <c r="I30" s="53">
        <f t="shared" si="2"/>
        <v>0</v>
      </c>
      <c r="J30" s="57">
        <f t="shared" si="4"/>
        <v>21500000</v>
      </c>
      <c r="K30" s="53">
        <f t="shared" si="1"/>
        <v>1</v>
      </c>
    </row>
    <row r="32" spans="2:11" ht="14.1" customHeight="1" x14ac:dyDescent="0.25">
      <c r="D32" s="64"/>
      <c r="E32" s="64"/>
      <c r="F32" s="64"/>
      <c r="G32" s="64"/>
    </row>
    <row r="34" spans="3:11" ht="14.1" customHeight="1" x14ac:dyDescent="0.25">
      <c r="C34" s="35"/>
      <c r="D34" s="35"/>
      <c r="E34" s="35"/>
      <c r="F34" s="35"/>
      <c r="G34" s="35"/>
      <c r="H34" s="35"/>
      <c r="I34" s="35"/>
      <c r="J34" s="35"/>
      <c r="K34" s="35"/>
    </row>
    <row r="35" spans="3:11" ht="14.1" customHeight="1" x14ac:dyDescent="0.25">
      <c r="C35" s="49"/>
      <c r="D35" s="49"/>
      <c r="E35" s="35"/>
      <c r="F35" s="35"/>
      <c r="G35" s="35"/>
      <c r="H35" s="49"/>
      <c r="I35" s="49"/>
      <c r="J35" s="49"/>
      <c r="K35" s="35"/>
    </row>
    <row r="36" spans="3:11" ht="14.1" customHeight="1" x14ac:dyDescent="0.25">
      <c r="C36" s="92" t="s">
        <v>159</v>
      </c>
      <c r="D36" s="92"/>
      <c r="E36" s="35"/>
      <c r="F36" s="35"/>
      <c r="G36" s="35"/>
      <c r="H36" s="92" t="s">
        <v>157</v>
      </c>
      <c r="I36" s="92"/>
      <c r="J36" s="92"/>
      <c r="K36" s="35"/>
    </row>
    <row r="37" spans="3:11" ht="14.1" customHeight="1" x14ac:dyDescent="0.25">
      <c r="C37" s="38" t="s">
        <v>117</v>
      </c>
      <c r="D37" s="35"/>
      <c r="E37" s="35"/>
      <c r="F37" s="35"/>
      <c r="G37" s="35"/>
      <c r="H37" s="35" t="s">
        <v>115</v>
      </c>
      <c r="I37" s="35"/>
      <c r="J37" s="35"/>
      <c r="K37" s="35"/>
    </row>
    <row r="38" spans="3:11" ht="14.1" customHeight="1" x14ac:dyDescent="0.25">
      <c r="C38" s="35"/>
      <c r="D38" s="35"/>
      <c r="E38" s="35"/>
      <c r="F38" s="35"/>
      <c r="G38" s="35"/>
      <c r="H38" s="35" t="s">
        <v>158</v>
      </c>
      <c r="I38" s="35"/>
      <c r="J38" s="35"/>
      <c r="K38" s="35"/>
    </row>
    <row r="39" spans="3:11" ht="14.1" customHeight="1" x14ac:dyDescent="0.25">
      <c r="C39" s="35"/>
      <c r="D39" s="35"/>
      <c r="E39" s="35"/>
      <c r="F39" s="35"/>
      <c r="G39" s="35"/>
      <c r="H39" s="35"/>
      <c r="I39" s="35"/>
      <c r="J39" s="35"/>
      <c r="K39" s="35"/>
    </row>
    <row r="40" spans="3:11" ht="14.1" customHeight="1" x14ac:dyDescent="0.25">
      <c r="C40" s="35"/>
      <c r="D40" s="35"/>
      <c r="E40" s="35"/>
      <c r="F40" s="35"/>
      <c r="G40" s="35"/>
      <c r="H40" s="35"/>
      <c r="I40" s="35"/>
      <c r="J40" s="35"/>
      <c r="K40" s="35"/>
    </row>
  </sheetData>
  <sheetProtection password="CC31" sheet="1" objects="1" scenarios="1"/>
  <mergeCells count="12">
    <mergeCell ref="C36:D36"/>
    <mergeCell ref="H36:J36"/>
    <mergeCell ref="B4:K4"/>
    <mergeCell ref="K10:K11"/>
    <mergeCell ref="B5:K5"/>
    <mergeCell ref="B6:K6"/>
    <mergeCell ref="B10:C10"/>
    <mergeCell ref="D10:D11"/>
    <mergeCell ref="E10:F10"/>
    <mergeCell ref="G10:G11"/>
    <mergeCell ref="H10:I10"/>
    <mergeCell ref="J10:J11"/>
  </mergeCells>
  <pageMargins left="1.6929133858267718" right="0.70866141732283472" top="0.74803149606299213" bottom="0.47244094488188981" header="0.31496062992125984" footer="0.31496062992125984"/>
  <pageSetup paperSize="5" scale="95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topLeftCell="C35" zoomScaleNormal="100" workbookViewId="0">
      <selection activeCell="H18" sqref="H18"/>
    </sheetView>
  </sheetViews>
  <sheetFormatPr baseColWidth="10" defaultColWidth="11.42578125" defaultRowHeight="15" x14ac:dyDescent="0.25"/>
  <cols>
    <col min="1" max="1" width="1.85546875" style="32" customWidth="1"/>
    <col min="2" max="2" width="5.7109375" style="32" customWidth="1"/>
    <col min="3" max="3" width="46.42578125" style="32" customWidth="1"/>
    <col min="4" max="4" width="12.85546875" style="32" customWidth="1"/>
    <col min="5" max="5" width="10.7109375" style="32" customWidth="1"/>
    <col min="6" max="6" width="12.7109375" style="32" customWidth="1"/>
    <col min="7" max="7" width="10.28515625" style="32" customWidth="1"/>
    <col min="8" max="8" width="9.7109375" style="32" customWidth="1"/>
    <col min="9" max="9" width="10.5703125" style="32" customWidth="1"/>
    <col min="10" max="10" width="12.140625" style="32" customWidth="1"/>
    <col min="11" max="11" width="10.5703125" style="32" customWidth="1"/>
    <col min="12" max="12" width="11.5703125" style="32" customWidth="1"/>
    <col min="13" max="14" width="12" style="32" customWidth="1"/>
    <col min="15" max="15" width="10.140625" style="32" customWidth="1"/>
    <col min="16" max="16" width="5.28515625" style="32" customWidth="1"/>
    <col min="17" max="17" width="15.5703125" style="32" bestFit="1" customWidth="1"/>
    <col min="18" max="16384" width="11.42578125" style="32"/>
  </cols>
  <sheetData>
    <row r="1" spans="2:17" x14ac:dyDescent="0.25">
      <c r="B1" s="31"/>
      <c r="C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7" x14ac:dyDescent="0.25">
      <c r="B2" s="31"/>
      <c r="C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7" x14ac:dyDescent="0.25">
      <c r="B3" s="101" t="s">
        <v>116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7" x14ac:dyDescent="0.25">
      <c r="B4" s="96" t="s">
        <v>13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2:17" x14ac:dyDescent="0.25">
      <c r="B5" s="96" t="s">
        <v>118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2:17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7" x14ac:dyDescent="0.25">
      <c r="B7" s="33" t="s">
        <v>107</v>
      </c>
      <c r="C7" s="35" t="s">
        <v>160</v>
      </c>
      <c r="D7" s="35"/>
      <c r="E7" s="35"/>
      <c r="F7" s="35"/>
      <c r="G7" s="35"/>
      <c r="H7" s="35"/>
      <c r="I7" s="35"/>
      <c r="J7" s="33" t="s">
        <v>119</v>
      </c>
      <c r="K7" s="35" t="s">
        <v>156</v>
      </c>
      <c r="L7" s="35"/>
      <c r="M7" s="35"/>
      <c r="N7" s="35"/>
      <c r="O7" s="35"/>
    </row>
    <row r="8" spans="2:17" x14ac:dyDescent="0.25">
      <c r="B8" s="33" t="s">
        <v>108</v>
      </c>
      <c r="C8" s="49">
        <v>812002014</v>
      </c>
      <c r="D8" s="49"/>
      <c r="E8" s="59"/>
      <c r="F8" s="59"/>
      <c r="G8" s="35"/>
      <c r="H8" s="33" t="s">
        <v>109</v>
      </c>
      <c r="I8" s="38">
        <v>2024</v>
      </c>
      <c r="J8" s="33" t="s">
        <v>110</v>
      </c>
      <c r="K8" s="35" t="s">
        <v>161</v>
      </c>
      <c r="L8" s="33"/>
      <c r="M8" s="35"/>
      <c r="N8" s="35"/>
      <c r="O8" s="35"/>
    </row>
    <row r="9" spans="2:17" ht="15" customHeight="1" x14ac:dyDescent="0.25">
      <c r="B9" s="110" t="s">
        <v>2</v>
      </c>
      <c r="C9" s="111"/>
      <c r="D9" s="108" t="s">
        <v>3</v>
      </c>
      <c r="E9" s="103" t="s">
        <v>14</v>
      </c>
      <c r="F9" s="104"/>
      <c r="G9" s="103" t="s">
        <v>6</v>
      </c>
      <c r="H9" s="104"/>
      <c r="I9" s="105" t="s">
        <v>17</v>
      </c>
      <c r="J9" s="106"/>
      <c r="K9" s="107"/>
      <c r="L9" s="108" t="s">
        <v>21</v>
      </c>
      <c r="M9" s="108" t="s">
        <v>22</v>
      </c>
      <c r="N9" s="108" t="s">
        <v>23</v>
      </c>
      <c r="O9" s="108" t="s">
        <v>24</v>
      </c>
    </row>
    <row r="10" spans="2:17" ht="24.75" x14ac:dyDescent="0.25">
      <c r="B10" s="81" t="s">
        <v>0</v>
      </c>
      <c r="C10" s="81" t="s">
        <v>1</v>
      </c>
      <c r="D10" s="109"/>
      <c r="E10" s="82" t="s">
        <v>15</v>
      </c>
      <c r="F10" s="83" t="s">
        <v>16</v>
      </c>
      <c r="G10" s="82" t="s">
        <v>4</v>
      </c>
      <c r="H10" s="83" t="s">
        <v>5</v>
      </c>
      <c r="I10" s="83" t="s">
        <v>18</v>
      </c>
      <c r="J10" s="83" t="s">
        <v>19</v>
      </c>
      <c r="K10" s="84" t="s">
        <v>20</v>
      </c>
      <c r="L10" s="109"/>
      <c r="M10" s="109"/>
      <c r="N10" s="109"/>
      <c r="O10" s="109"/>
    </row>
    <row r="11" spans="2:17" ht="14.1" customHeight="1" x14ac:dyDescent="0.25">
      <c r="B11" s="85">
        <v>2</v>
      </c>
      <c r="C11" s="85" t="s">
        <v>82</v>
      </c>
      <c r="D11" s="90">
        <f>+D12+D15+D26</f>
        <v>21510000</v>
      </c>
      <c r="E11" s="90">
        <f t="shared" ref="E11:J11" si="0">+E12+E15+E26</f>
        <v>0</v>
      </c>
      <c r="F11" s="90">
        <f t="shared" si="0"/>
        <v>0</v>
      </c>
      <c r="G11" s="90">
        <f t="shared" si="0"/>
        <v>0</v>
      </c>
      <c r="H11" s="90">
        <f t="shared" si="0"/>
        <v>10000</v>
      </c>
      <c r="I11" s="90">
        <f t="shared" si="0"/>
        <v>21500000</v>
      </c>
      <c r="J11" s="90">
        <f t="shared" si="0"/>
        <v>0</v>
      </c>
      <c r="K11" s="53">
        <f t="shared" ref="K11:K36" si="1">IFERROR(J11/I11,0)</f>
        <v>0</v>
      </c>
      <c r="L11" s="91">
        <f>+L12+L15+L26</f>
        <v>21500000</v>
      </c>
      <c r="M11" s="53">
        <f t="shared" ref="M11:M30" si="2">IFERROR(L11/I11,0)</f>
        <v>1</v>
      </c>
      <c r="N11" s="91">
        <f>+N12+N15+N26</f>
        <v>0</v>
      </c>
      <c r="O11" s="78">
        <f>IFERROR(N11/J11,0)</f>
        <v>0</v>
      </c>
    </row>
    <row r="12" spans="2:17" ht="14.1" customHeight="1" x14ac:dyDescent="0.25">
      <c r="B12" s="85" t="s">
        <v>59</v>
      </c>
      <c r="C12" s="86" t="s">
        <v>83</v>
      </c>
      <c r="D12" s="51">
        <f t="shared" ref="D12:J12" si="3">+SUM(D13:D14)</f>
        <v>2000000</v>
      </c>
      <c r="E12" s="51">
        <f t="shared" si="3"/>
        <v>0</v>
      </c>
      <c r="F12" s="51">
        <f t="shared" si="3"/>
        <v>0</v>
      </c>
      <c r="G12" s="51">
        <f t="shared" si="3"/>
        <v>0</v>
      </c>
      <c r="H12" s="51">
        <f t="shared" si="3"/>
        <v>0</v>
      </c>
      <c r="I12" s="51">
        <f t="shared" si="3"/>
        <v>2000000</v>
      </c>
      <c r="J12" s="51">
        <f t="shared" si="3"/>
        <v>0</v>
      </c>
      <c r="K12" s="54">
        <f t="shared" si="1"/>
        <v>0</v>
      </c>
      <c r="L12" s="52">
        <f>+SUM(L13:L14)</f>
        <v>2000000</v>
      </c>
      <c r="M12" s="53">
        <f t="shared" si="2"/>
        <v>1</v>
      </c>
      <c r="N12" s="52">
        <f>+SUM(N13:N14)</f>
        <v>0</v>
      </c>
      <c r="O12" s="78">
        <f>IFERROR(N12/J12,0)</f>
        <v>0</v>
      </c>
    </row>
    <row r="13" spans="2:17" ht="14.1" customHeight="1" x14ac:dyDescent="0.25">
      <c r="B13" s="87" t="s">
        <v>60</v>
      </c>
      <c r="C13" s="87" t="s">
        <v>84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79">
        <f>+D13+E13-F13+G13-H13</f>
        <v>0</v>
      </c>
      <c r="J13" s="60">
        <v>0</v>
      </c>
      <c r="K13" s="54">
        <f t="shared" si="1"/>
        <v>0</v>
      </c>
      <c r="L13" s="55">
        <f>+I13-J13</f>
        <v>0</v>
      </c>
      <c r="M13" s="54">
        <f t="shared" si="2"/>
        <v>0</v>
      </c>
      <c r="N13" s="61">
        <v>0</v>
      </c>
      <c r="O13" s="77">
        <f>IFERROR(N13/J13,0)</f>
        <v>0</v>
      </c>
    </row>
    <row r="14" spans="2:17" ht="14.1" customHeight="1" x14ac:dyDescent="0.25">
      <c r="B14" s="87" t="s">
        <v>61</v>
      </c>
      <c r="C14" s="88" t="s">
        <v>85</v>
      </c>
      <c r="D14" s="60">
        <v>2000000</v>
      </c>
      <c r="E14" s="60"/>
      <c r="F14" s="60"/>
      <c r="G14" s="60"/>
      <c r="H14" s="60"/>
      <c r="I14" s="80">
        <f>+D14+E14-F14+G14-H14</f>
        <v>2000000</v>
      </c>
      <c r="J14" s="60"/>
      <c r="K14" s="54">
        <f t="shared" si="1"/>
        <v>0</v>
      </c>
      <c r="L14" s="55">
        <f>+I14-J14</f>
        <v>2000000</v>
      </c>
      <c r="M14" s="54">
        <f t="shared" si="2"/>
        <v>1</v>
      </c>
      <c r="N14" s="60"/>
      <c r="O14" s="77">
        <f>IFERROR(N14/J14,0)</f>
        <v>0</v>
      </c>
    </row>
    <row r="15" spans="2:17" ht="14.1" customHeight="1" x14ac:dyDescent="0.25">
      <c r="B15" s="85" t="s">
        <v>62</v>
      </c>
      <c r="C15" s="86" t="s">
        <v>86</v>
      </c>
      <c r="D15" s="51">
        <f t="shared" ref="D15:J15" si="4">+SUM(D16:D25)</f>
        <v>19510000</v>
      </c>
      <c r="E15" s="51">
        <f t="shared" si="4"/>
        <v>0</v>
      </c>
      <c r="F15" s="51">
        <f t="shared" si="4"/>
        <v>0</v>
      </c>
      <c r="G15" s="51">
        <f t="shared" si="4"/>
        <v>0</v>
      </c>
      <c r="H15" s="51">
        <f t="shared" si="4"/>
        <v>10000</v>
      </c>
      <c r="I15" s="51">
        <f t="shared" si="4"/>
        <v>19500000</v>
      </c>
      <c r="J15" s="51">
        <f t="shared" si="4"/>
        <v>0</v>
      </c>
      <c r="K15" s="53">
        <f t="shared" si="1"/>
        <v>0</v>
      </c>
      <c r="L15" s="52">
        <f>+SUM(L16:L25)</f>
        <v>19500000</v>
      </c>
      <c r="M15" s="53">
        <f t="shared" si="2"/>
        <v>1</v>
      </c>
      <c r="N15" s="52">
        <f>+N16+N17+N18+N19+N20+N21+N22+N23+N24+N25</f>
        <v>0</v>
      </c>
      <c r="O15" s="78">
        <f>IFERROR(N15/J15,0)</f>
        <v>0</v>
      </c>
      <c r="Q15" s="50"/>
    </row>
    <row r="16" spans="2:17" ht="14.1" customHeight="1" x14ac:dyDescent="0.25">
      <c r="B16" s="87" t="s">
        <v>63</v>
      </c>
      <c r="C16" s="88" t="s">
        <v>87</v>
      </c>
      <c r="D16" s="60">
        <v>5000000</v>
      </c>
      <c r="E16" s="60"/>
      <c r="F16" s="60"/>
      <c r="G16" s="60"/>
      <c r="H16" s="60"/>
      <c r="I16" s="80">
        <f t="shared" ref="I16:I25" si="5">+D16+E16-F16+G16-H16</f>
        <v>5000000</v>
      </c>
      <c r="J16" s="60"/>
      <c r="K16" s="54">
        <f t="shared" si="1"/>
        <v>0</v>
      </c>
      <c r="L16" s="55">
        <f t="shared" ref="L16:L25" si="6">+I16-J16</f>
        <v>5000000</v>
      </c>
      <c r="M16" s="54">
        <f t="shared" si="2"/>
        <v>1</v>
      </c>
      <c r="N16" s="60"/>
      <c r="O16" s="77">
        <f t="shared" ref="O16:O35" si="7">IFERROR(N16/J16,0)</f>
        <v>0</v>
      </c>
    </row>
    <row r="17" spans="2:17" ht="14.1" customHeight="1" x14ac:dyDescent="0.25">
      <c r="B17" s="87" t="s">
        <v>64</v>
      </c>
      <c r="C17" s="88" t="s">
        <v>88</v>
      </c>
      <c r="D17" s="60">
        <v>10510000</v>
      </c>
      <c r="E17" s="60"/>
      <c r="F17" s="60"/>
      <c r="G17" s="60"/>
      <c r="H17" s="60">
        <v>10000</v>
      </c>
      <c r="I17" s="80">
        <f t="shared" si="5"/>
        <v>10500000</v>
      </c>
      <c r="J17" s="60"/>
      <c r="K17" s="54">
        <f t="shared" si="1"/>
        <v>0</v>
      </c>
      <c r="L17" s="55">
        <f t="shared" si="6"/>
        <v>10500000</v>
      </c>
      <c r="M17" s="54">
        <f t="shared" si="2"/>
        <v>1</v>
      </c>
      <c r="N17" s="60"/>
      <c r="O17" s="77">
        <f t="shared" si="7"/>
        <v>0</v>
      </c>
    </row>
    <row r="18" spans="2:17" ht="14.1" customHeight="1" x14ac:dyDescent="0.25">
      <c r="B18" s="87" t="s">
        <v>65</v>
      </c>
      <c r="C18" s="88" t="s">
        <v>89</v>
      </c>
      <c r="D18" s="60">
        <v>4000000</v>
      </c>
      <c r="E18" s="60"/>
      <c r="F18" s="60"/>
      <c r="G18" s="60"/>
      <c r="H18" s="60"/>
      <c r="I18" s="80">
        <f t="shared" si="5"/>
        <v>4000000</v>
      </c>
      <c r="J18" s="60"/>
      <c r="K18" s="54">
        <f t="shared" si="1"/>
        <v>0</v>
      </c>
      <c r="L18" s="55">
        <f t="shared" si="6"/>
        <v>4000000</v>
      </c>
      <c r="M18" s="54">
        <f t="shared" si="2"/>
        <v>1</v>
      </c>
      <c r="N18" s="60"/>
      <c r="O18" s="77">
        <f t="shared" si="7"/>
        <v>0</v>
      </c>
      <c r="Q18" s="50"/>
    </row>
    <row r="19" spans="2:17" ht="14.1" customHeight="1" x14ac:dyDescent="0.25">
      <c r="B19" s="87" t="s">
        <v>66</v>
      </c>
      <c r="C19" s="88" t="s">
        <v>90</v>
      </c>
      <c r="D19" s="60"/>
      <c r="E19" s="60"/>
      <c r="F19" s="60"/>
      <c r="G19" s="60"/>
      <c r="H19" s="60"/>
      <c r="I19" s="80">
        <f t="shared" si="5"/>
        <v>0</v>
      </c>
      <c r="J19" s="60"/>
      <c r="K19" s="54">
        <f t="shared" si="1"/>
        <v>0</v>
      </c>
      <c r="L19" s="55">
        <f t="shared" si="6"/>
        <v>0</v>
      </c>
      <c r="M19" s="54">
        <f t="shared" si="2"/>
        <v>0</v>
      </c>
      <c r="N19" s="60"/>
      <c r="O19" s="77">
        <f>IFERROR(N19/J19,0)</f>
        <v>0</v>
      </c>
    </row>
    <row r="20" spans="2:17" ht="14.1" customHeight="1" x14ac:dyDescent="0.25">
      <c r="B20" s="87" t="s">
        <v>67</v>
      </c>
      <c r="C20" s="88" t="s">
        <v>91</v>
      </c>
      <c r="D20" s="60"/>
      <c r="E20" s="60"/>
      <c r="F20" s="60"/>
      <c r="G20" s="60"/>
      <c r="H20" s="60"/>
      <c r="I20" s="80">
        <f t="shared" si="5"/>
        <v>0</v>
      </c>
      <c r="J20" s="60"/>
      <c r="K20" s="54">
        <f t="shared" si="1"/>
        <v>0</v>
      </c>
      <c r="L20" s="55">
        <f t="shared" si="6"/>
        <v>0</v>
      </c>
      <c r="M20" s="54">
        <f t="shared" si="2"/>
        <v>0</v>
      </c>
      <c r="N20" s="60"/>
      <c r="O20" s="77">
        <f t="shared" si="7"/>
        <v>0</v>
      </c>
    </row>
    <row r="21" spans="2:17" ht="14.1" customHeight="1" x14ac:dyDescent="0.25">
      <c r="B21" s="87" t="s">
        <v>68</v>
      </c>
      <c r="C21" s="88" t="s">
        <v>92</v>
      </c>
      <c r="D21" s="60"/>
      <c r="E21" s="60"/>
      <c r="F21" s="60"/>
      <c r="G21" s="60"/>
      <c r="H21" s="60"/>
      <c r="I21" s="80">
        <f t="shared" si="5"/>
        <v>0</v>
      </c>
      <c r="J21" s="60">
        <v>0</v>
      </c>
      <c r="K21" s="54">
        <f t="shared" si="1"/>
        <v>0</v>
      </c>
      <c r="L21" s="55">
        <f t="shared" si="6"/>
        <v>0</v>
      </c>
      <c r="M21" s="54">
        <f t="shared" si="2"/>
        <v>0</v>
      </c>
      <c r="N21" s="60"/>
      <c r="O21" s="77">
        <f t="shared" si="7"/>
        <v>0</v>
      </c>
      <c r="Q21" s="63"/>
    </row>
    <row r="22" spans="2:17" ht="14.1" customHeight="1" x14ac:dyDescent="0.25">
      <c r="B22" s="87" t="s">
        <v>69</v>
      </c>
      <c r="C22" s="88" t="s">
        <v>93</v>
      </c>
      <c r="D22" s="60"/>
      <c r="E22" s="60"/>
      <c r="F22" s="60"/>
      <c r="G22" s="60"/>
      <c r="H22" s="60">
        <v>0</v>
      </c>
      <c r="I22" s="80">
        <f t="shared" si="5"/>
        <v>0</v>
      </c>
      <c r="J22" s="60">
        <v>0</v>
      </c>
      <c r="K22" s="54">
        <f t="shared" si="1"/>
        <v>0</v>
      </c>
      <c r="L22" s="55">
        <f t="shared" si="6"/>
        <v>0</v>
      </c>
      <c r="M22" s="54">
        <f t="shared" si="2"/>
        <v>0</v>
      </c>
      <c r="N22" s="60">
        <v>0</v>
      </c>
      <c r="O22" s="77">
        <f t="shared" si="7"/>
        <v>0</v>
      </c>
    </row>
    <row r="23" spans="2:17" ht="14.1" customHeight="1" x14ac:dyDescent="0.25">
      <c r="B23" s="87" t="s">
        <v>70</v>
      </c>
      <c r="C23" s="88" t="s">
        <v>94</v>
      </c>
      <c r="D23" s="60"/>
      <c r="E23" s="60"/>
      <c r="F23" s="60"/>
      <c r="G23" s="60"/>
      <c r="H23" s="60">
        <v>0</v>
      </c>
      <c r="I23" s="80">
        <f t="shared" si="5"/>
        <v>0</v>
      </c>
      <c r="J23" s="60">
        <v>0</v>
      </c>
      <c r="K23" s="54">
        <f t="shared" si="1"/>
        <v>0</v>
      </c>
      <c r="L23" s="55">
        <f t="shared" si="6"/>
        <v>0</v>
      </c>
      <c r="M23" s="54">
        <f t="shared" si="2"/>
        <v>0</v>
      </c>
      <c r="N23" s="62">
        <v>0</v>
      </c>
      <c r="O23" s="77">
        <f t="shared" si="7"/>
        <v>0</v>
      </c>
      <c r="Q23" s="64"/>
    </row>
    <row r="24" spans="2:17" ht="14.1" customHeight="1" x14ac:dyDescent="0.25">
      <c r="B24" s="87" t="s">
        <v>71</v>
      </c>
      <c r="C24" s="88" t="s">
        <v>95</v>
      </c>
      <c r="D24" s="60"/>
      <c r="E24" s="60"/>
      <c r="F24" s="60"/>
      <c r="G24" s="60"/>
      <c r="H24" s="60">
        <v>0</v>
      </c>
      <c r="I24" s="80">
        <f t="shared" si="5"/>
        <v>0</v>
      </c>
      <c r="J24" s="60">
        <v>0</v>
      </c>
      <c r="K24" s="54">
        <f t="shared" si="1"/>
        <v>0</v>
      </c>
      <c r="L24" s="55">
        <f t="shared" si="6"/>
        <v>0</v>
      </c>
      <c r="M24" s="54">
        <f t="shared" si="2"/>
        <v>0</v>
      </c>
      <c r="N24" s="60">
        <v>0</v>
      </c>
      <c r="O24" s="77">
        <f t="shared" si="7"/>
        <v>0</v>
      </c>
    </row>
    <row r="25" spans="2:17" ht="14.1" customHeight="1" x14ac:dyDescent="0.25">
      <c r="B25" s="87" t="s">
        <v>72</v>
      </c>
      <c r="C25" s="88" t="s">
        <v>96</v>
      </c>
      <c r="D25" s="60"/>
      <c r="E25" s="60"/>
      <c r="F25" s="60"/>
      <c r="G25" s="65"/>
      <c r="H25" s="60">
        <v>0</v>
      </c>
      <c r="I25" s="80">
        <f t="shared" si="5"/>
        <v>0</v>
      </c>
      <c r="J25" s="60"/>
      <c r="K25" s="54">
        <f t="shared" si="1"/>
        <v>0</v>
      </c>
      <c r="L25" s="55">
        <f t="shared" si="6"/>
        <v>0</v>
      </c>
      <c r="M25" s="54">
        <f t="shared" si="2"/>
        <v>0</v>
      </c>
      <c r="N25" s="62"/>
      <c r="O25" s="77">
        <f t="shared" si="7"/>
        <v>0</v>
      </c>
    </row>
    <row r="26" spans="2:17" ht="14.1" customHeight="1" x14ac:dyDescent="0.25">
      <c r="B26" s="85" t="s">
        <v>73</v>
      </c>
      <c r="C26" s="86" t="s">
        <v>97</v>
      </c>
      <c r="D26" s="51">
        <f t="shared" ref="D26:J26" si="8">+SUM(D27:D28)</f>
        <v>0</v>
      </c>
      <c r="E26" s="51">
        <f t="shared" si="8"/>
        <v>0</v>
      </c>
      <c r="F26" s="51">
        <f t="shared" si="8"/>
        <v>0</v>
      </c>
      <c r="G26" s="51">
        <f t="shared" si="8"/>
        <v>0</v>
      </c>
      <c r="H26" s="51">
        <f t="shared" si="8"/>
        <v>0</v>
      </c>
      <c r="I26" s="51">
        <f t="shared" si="8"/>
        <v>0</v>
      </c>
      <c r="J26" s="51">
        <f t="shared" si="8"/>
        <v>0</v>
      </c>
      <c r="K26" s="53">
        <f t="shared" si="1"/>
        <v>0</v>
      </c>
      <c r="L26" s="52">
        <f>+SUM(L27:L28)</f>
        <v>0</v>
      </c>
      <c r="M26" s="53">
        <f t="shared" si="2"/>
        <v>0</v>
      </c>
      <c r="N26" s="52">
        <f>+SUM(N27:N28)</f>
        <v>0</v>
      </c>
      <c r="O26" s="78">
        <f>IFERROR(N26/J26,0)</f>
        <v>0</v>
      </c>
    </row>
    <row r="27" spans="2:17" ht="14.1" customHeight="1" x14ac:dyDescent="0.25">
      <c r="B27" s="87" t="s">
        <v>74</v>
      </c>
      <c r="C27" s="88" t="s">
        <v>98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80">
        <f t="shared" ref="I27:I35" si="9">+D27+E27-F27+G27-H27</f>
        <v>0</v>
      </c>
      <c r="J27" s="60">
        <v>0</v>
      </c>
      <c r="K27" s="54">
        <f t="shared" si="1"/>
        <v>0</v>
      </c>
      <c r="L27" s="55">
        <f t="shared" ref="L27:L35" si="10">+I27-J27</f>
        <v>0</v>
      </c>
      <c r="M27" s="54">
        <f t="shared" si="2"/>
        <v>0</v>
      </c>
      <c r="N27" s="66">
        <v>0</v>
      </c>
      <c r="O27" s="77">
        <f t="shared" si="7"/>
        <v>0</v>
      </c>
    </row>
    <row r="28" spans="2:17" ht="14.1" customHeight="1" x14ac:dyDescent="0.25">
      <c r="B28" s="87" t="s">
        <v>75</v>
      </c>
      <c r="C28" s="88" t="s">
        <v>99</v>
      </c>
      <c r="D28" s="60"/>
      <c r="E28" s="60">
        <v>0</v>
      </c>
      <c r="F28" s="60">
        <v>0</v>
      </c>
      <c r="G28" s="60">
        <v>0</v>
      </c>
      <c r="H28" s="60">
        <v>0</v>
      </c>
      <c r="I28" s="80">
        <f t="shared" si="9"/>
        <v>0</v>
      </c>
      <c r="J28" s="60">
        <v>0</v>
      </c>
      <c r="K28" s="54">
        <f t="shared" si="1"/>
        <v>0</v>
      </c>
      <c r="L28" s="55">
        <f t="shared" si="10"/>
        <v>0</v>
      </c>
      <c r="M28" s="54">
        <f t="shared" si="2"/>
        <v>0</v>
      </c>
      <c r="N28" s="60">
        <v>0</v>
      </c>
      <c r="O28" s="77">
        <f t="shared" si="7"/>
        <v>0</v>
      </c>
    </row>
    <row r="29" spans="2:17" ht="14.1" customHeight="1" x14ac:dyDescent="0.25">
      <c r="B29" s="85">
        <v>3</v>
      </c>
      <c r="C29" s="86" t="s">
        <v>25</v>
      </c>
      <c r="D29" s="51">
        <f t="shared" ref="D29:J29" si="11">+SUM(D30:D35)</f>
        <v>0</v>
      </c>
      <c r="E29" s="51">
        <f t="shared" si="11"/>
        <v>0</v>
      </c>
      <c r="F29" s="51">
        <f t="shared" si="11"/>
        <v>0</v>
      </c>
      <c r="G29" s="51">
        <f t="shared" si="11"/>
        <v>0</v>
      </c>
      <c r="H29" s="51">
        <f t="shared" si="11"/>
        <v>0</v>
      </c>
      <c r="I29" s="51">
        <f t="shared" si="11"/>
        <v>0</v>
      </c>
      <c r="J29" s="51">
        <f t="shared" si="11"/>
        <v>0</v>
      </c>
      <c r="K29" s="53">
        <f t="shared" si="1"/>
        <v>0</v>
      </c>
      <c r="L29" s="52">
        <f>+SUM(L30:L35)</f>
        <v>0</v>
      </c>
      <c r="M29" s="53">
        <f t="shared" si="2"/>
        <v>0</v>
      </c>
      <c r="N29" s="52">
        <f>+SUM(N30:N35)</f>
        <v>0</v>
      </c>
      <c r="O29" s="78">
        <f>IFERROR(N29/J29,0)</f>
        <v>0</v>
      </c>
    </row>
    <row r="30" spans="2:17" ht="14.1" customHeight="1" x14ac:dyDescent="0.25">
      <c r="B30" s="87" t="s">
        <v>76</v>
      </c>
      <c r="C30" s="88" t="s">
        <v>100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80">
        <f t="shared" si="9"/>
        <v>0</v>
      </c>
      <c r="J30" s="60">
        <v>0</v>
      </c>
      <c r="K30" s="54">
        <f t="shared" si="1"/>
        <v>0</v>
      </c>
      <c r="L30" s="55">
        <f t="shared" si="10"/>
        <v>0</v>
      </c>
      <c r="M30" s="54">
        <f t="shared" si="2"/>
        <v>0</v>
      </c>
      <c r="N30" s="67">
        <v>0</v>
      </c>
      <c r="O30" s="77">
        <f t="shared" si="7"/>
        <v>0</v>
      </c>
    </row>
    <row r="31" spans="2:17" ht="14.1" customHeight="1" x14ac:dyDescent="0.25">
      <c r="B31" s="87" t="s">
        <v>77</v>
      </c>
      <c r="C31" s="88" t="s">
        <v>101</v>
      </c>
      <c r="D31" s="60"/>
      <c r="E31" s="60">
        <v>0</v>
      </c>
      <c r="F31" s="60">
        <v>0</v>
      </c>
      <c r="G31" s="60">
        <v>0</v>
      </c>
      <c r="H31" s="60">
        <v>0</v>
      </c>
      <c r="I31" s="80">
        <f t="shared" si="9"/>
        <v>0</v>
      </c>
      <c r="J31" s="60">
        <v>0</v>
      </c>
      <c r="K31" s="54">
        <f t="shared" si="1"/>
        <v>0</v>
      </c>
      <c r="L31" s="55">
        <f t="shared" si="10"/>
        <v>0</v>
      </c>
      <c r="M31" s="54">
        <f t="shared" ref="M31:M34" si="12">IFERROR(L31/I31,0)</f>
        <v>0</v>
      </c>
      <c r="N31" s="67">
        <v>0</v>
      </c>
      <c r="O31" s="77">
        <f t="shared" si="7"/>
        <v>0</v>
      </c>
    </row>
    <row r="32" spans="2:17" ht="14.1" customHeight="1" x14ac:dyDescent="0.25">
      <c r="B32" s="87" t="s">
        <v>78</v>
      </c>
      <c r="C32" s="88" t="s">
        <v>104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80">
        <f t="shared" si="9"/>
        <v>0</v>
      </c>
      <c r="J32" s="60">
        <v>0</v>
      </c>
      <c r="K32" s="54">
        <f t="shared" si="1"/>
        <v>0</v>
      </c>
      <c r="L32" s="55">
        <f t="shared" si="10"/>
        <v>0</v>
      </c>
      <c r="M32" s="54">
        <f t="shared" si="12"/>
        <v>0</v>
      </c>
      <c r="N32" s="67">
        <v>0</v>
      </c>
      <c r="O32" s="77">
        <f t="shared" si="7"/>
        <v>0</v>
      </c>
    </row>
    <row r="33" spans="2:15" ht="14.1" customHeight="1" x14ac:dyDescent="0.25">
      <c r="B33" s="87" t="s">
        <v>79</v>
      </c>
      <c r="C33" s="88" t="s">
        <v>105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80">
        <f t="shared" si="9"/>
        <v>0</v>
      </c>
      <c r="J33" s="60">
        <v>0</v>
      </c>
      <c r="K33" s="54">
        <f t="shared" si="1"/>
        <v>0</v>
      </c>
      <c r="L33" s="55">
        <f t="shared" si="10"/>
        <v>0</v>
      </c>
      <c r="M33" s="54">
        <f t="shared" si="12"/>
        <v>0</v>
      </c>
      <c r="N33" s="67">
        <v>0</v>
      </c>
      <c r="O33" s="77">
        <f t="shared" si="7"/>
        <v>0</v>
      </c>
    </row>
    <row r="34" spans="2:15" ht="14.1" customHeight="1" x14ac:dyDescent="0.25">
      <c r="B34" s="87" t="s">
        <v>80</v>
      </c>
      <c r="C34" s="88" t="s">
        <v>102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80">
        <f t="shared" si="9"/>
        <v>0</v>
      </c>
      <c r="J34" s="60">
        <v>0</v>
      </c>
      <c r="K34" s="54">
        <f t="shared" si="1"/>
        <v>0</v>
      </c>
      <c r="L34" s="55">
        <f t="shared" si="10"/>
        <v>0</v>
      </c>
      <c r="M34" s="54">
        <f t="shared" si="12"/>
        <v>0</v>
      </c>
      <c r="N34" s="67">
        <v>0</v>
      </c>
      <c r="O34" s="77">
        <f t="shared" si="7"/>
        <v>0</v>
      </c>
    </row>
    <row r="35" spans="2:15" ht="14.1" customHeight="1" x14ac:dyDescent="0.25">
      <c r="B35" s="87" t="s">
        <v>81</v>
      </c>
      <c r="C35" s="88" t="s">
        <v>103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80">
        <f t="shared" si="9"/>
        <v>0</v>
      </c>
      <c r="J35" s="60">
        <v>0</v>
      </c>
      <c r="K35" s="54">
        <f t="shared" si="1"/>
        <v>0</v>
      </c>
      <c r="L35" s="55">
        <f t="shared" si="10"/>
        <v>0</v>
      </c>
      <c r="M35" s="54">
        <f>IFERROR(L35/I35,0)</f>
        <v>0</v>
      </c>
      <c r="N35" s="67">
        <v>0</v>
      </c>
      <c r="O35" s="77">
        <f t="shared" si="7"/>
        <v>0</v>
      </c>
    </row>
    <row r="36" spans="2:15" ht="14.1" customHeight="1" x14ac:dyDescent="0.25">
      <c r="B36" s="89"/>
      <c r="C36" s="88" t="s">
        <v>112</v>
      </c>
      <c r="D36" s="51">
        <f>+D11+D29</f>
        <v>21510000</v>
      </c>
      <c r="E36" s="51">
        <f>+E11+E29</f>
        <v>0</v>
      </c>
      <c r="F36" s="51">
        <f>+F11+F29</f>
        <v>0</v>
      </c>
      <c r="G36" s="51">
        <f>+G11+G29</f>
        <v>0</v>
      </c>
      <c r="H36" s="51">
        <f t="shared" ref="H36" si="13">+H11+H29</f>
        <v>10000</v>
      </c>
      <c r="I36" s="51">
        <f>+I11+I29</f>
        <v>21500000</v>
      </c>
      <c r="J36" s="51">
        <f>+J11+J29</f>
        <v>0</v>
      </c>
      <c r="K36" s="53">
        <f t="shared" si="1"/>
        <v>0</v>
      </c>
      <c r="L36" s="52">
        <f>+L11+L29</f>
        <v>21500000</v>
      </c>
      <c r="M36" s="53">
        <f>IFERROR(L36/I36,0)</f>
        <v>1</v>
      </c>
      <c r="N36" s="52">
        <f>+N11+N29</f>
        <v>0</v>
      </c>
      <c r="O36" s="78">
        <f>IFERROR(N36/J36,0)</f>
        <v>0</v>
      </c>
    </row>
    <row r="37" spans="2:15" x14ac:dyDescent="0.25">
      <c r="F37" s="64"/>
      <c r="G37" s="68"/>
      <c r="I37" s="69"/>
      <c r="J37" s="70"/>
    </row>
    <row r="38" spans="2:15" x14ac:dyDescent="0.25">
      <c r="G38" s="68"/>
      <c r="I38" s="69"/>
      <c r="J38" s="70"/>
      <c r="K38" s="64"/>
    </row>
    <row r="39" spans="2:15" x14ac:dyDescent="0.25">
      <c r="G39" s="68"/>
      <c r="I39" s="69"/>
      <c r="J39" s="70"/>
    </row>
    <row r="40" spans="2:15" x14ac:dyDescent="0.25">
      <c r="G40" s="68"/>
      <c r="I40" s="69"/>
      <c r="J40" s="70"/>
    </row>
    <row r="41" spans="2:15" x14ac:dyDescent="0.25">
      <c r="C41" s="71"/>
      <c r="D41" s="64"/>
      <c r="E41" s="72"/>
      <c r="F41" s="64"/>
      <c r="G41" s="68"/>
      <c r="I41" s="69"/>
      <c r="J41" s="73"/>
      <c r="K41" s="71"/>
      <c r="L41" s="71"/>
      <c r="M41" s="71"/>
      <c r="N41" s="71"/>
    </row>
    <row r="42" spans="2:15" x14ac:dyDescent="0.25">
      <c r="C42" s="92" t="s">
        <v>159</v>
      </c>
      <c r="D42" s="92"/>
      <c r="G42" s="35"/>
      <c r="K42" s="102" t="s">
        <v>157</v>
      </c>
      <c r="L42" s="102"/>
      <c r="M42" s="102"/>
      <c r="N42" s="102"/>
    </row>
    <row r="43" spans="2:15" x14ac:dyDescent="0.25">
      <c r="C43" s="74" t="s">
        <v>106</v>
      </c>
      <c r="G43" s="75"/>
      <c r="K43" s="32" t="s">
        <v>115</v>
      </c>
    </row>
    <row r="44" spans="2:15" x14ac:dyDescent="0.25">
      <c r="K44" s="32" t="s">
        <v>158</v>
      </c>
    </row>
    <row r="48" spans="2:15" x14ac:dyDescent="0.25">
      <c r="C48" s="76"/>
    </row>
  </sheetData>
  <sheetProtection password="CC31" sheet="1" objects="1" scenarios="1"/>
  <mergeCells count="14">
    <mergeCell ref="B3:O3"/>
    <mergeCell ref="K42:N42"/>
    <mergeCell ref="E9:F9"/>
    <mergeCell ref="I9:K9"/>
    <mergeCell ref="M9:M10"/>
    <mergeCell ref="N9:N10"/>
    <mergeCell ref="B4:O4"/>
    <mergeCell ref="B5:O5"/>
    <mergeCell ref="B9:C9"/>
    <mergeCell ref="D9:D10"/>
    <mergeCell ref="G9:H9"/>
    <mergeCell ref="L9:L10"/>
    <mergeCell ref="O9:O10"/>
    <mergeCell ref="C42:D42"/>
  </mergeCells>
  <pageMargins left="1.6929133858267718" right="0.31496062992125984" top="0.74803149606299213" bottom="0.55118110236220474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1" zoomScale="110" zoomScaleNormal="110" workbookViewId="0">
      <selection activeCell="I15" sqref="I15"/>
    </sheetView>
  </sheetViews>
  <sheetFormatPr baseColWidth="10" defaultColWidth="11.5703125" defaultRowHeight="15" x14ac:dyDescent="0.25"/>
  <cols>
    <col min="1" max="16384" width="11.5703125" style="32"/>
  </cols>
  <sheetData/>
  <sheetProtection insertRows="0" deleteRows="0"/>
  <pageMargins left="1.6929133858267718" right="0.70866141732283472" top="0.74803149606299213" bottom="0.62992125984251968" header="0.31496062992125984" footer="0.31496062992125984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"/>
  <sheetViews>
    <sheetView zoomScale="90" zoomScaleNormal="90" workbookViewId="0">
      <selection activeCell="H16" sqref="H16"/>
    </sheetView>
  </sheetViews>
  <sheetFormatPr baseColWidth="10" defaultColWidth="11.42578125" defaultRowHeight="12" x14ac:dyDescent="0.2"/>
  <cols>
    <col min="1" max="11" width="11.42578125" style="1"/>
    <col min="12" max="12" width="8.42578125" style="1" bestFit="1" customWidth="1"/>
    <col min="13" max="13" width="11.42578125" style="1"/>
    <col min="14" max="14" width="8.140625" style="1" customWidth="1"/>
    <col min="15" max="16384" width="11.42578125" style="1"/>
  </cols>
  <sheetData>
    <row r="1" spans="1:45" ht="108" x14ac:dyDescent="0.2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151</v>
      </c>
      <c r="F1" s="2" t="s">
        <v>152</v>
      </c>
      <c r="G1" s="3" t="s">
        <v>3</v>
      </c>
      <c r="H1" s="4" t="s">
        <v>4</v>
      </c>
      <c r="I1" s="4" t="s">
        <v>5</v>
      </c>
      <c r="J1" s="5" t="s">
        <v>120</v>
      </c>
      <c r="K1" s="6" t="s">
        <v>121</v>
      </c>
      <c r="L1" s="4" t="s">
        <v>122</v>
      </c>
      <c r="M1" s="7" t="s">
        <v>123</v>
      </c>
      <c r="N1" s="8" t="s">
        <v>124</v>
      </c>
      <c r="O1" s="8" t="s">
        <v>125</v>
      </c>
      <c r="P1" s="8" t="s">
        <v>124</v>
      </c>
      <c r="Q1" s="9" t="s">
        <v>84</v>
      </c>
      <c r="R1" s="9" t="s">
        <v>126</v>
      </c>
      <c r="S1" s="9" t="s">
        <v>127</v>
      </c>
      <c r="T1" s="9" t="s">
        <v>153</v>
      </c>
      <c r="U1" s="9" t="s">
        <v>89</v>
      </c>
      <c r="V1" s="9" t="s">
        <v>128</v>
      </c>
      <c r="W1" s="9" t="s">
        <v>91</v>
      </c>
      <c r="X1" s="9" t="s">
        <v>129</v>
      </c>
      <c r="Y1" s="9" t="s">
        <v>130</v>
      </c>
      <c r="Z1" s="9" t="s">
        <v>131</v>
      </c>
      <c r="AA1" s="9" t="s">
        <v>132</v>
      </c>
      <c r="AB1" s="9" t="s">
        <v>133</v>
      </c>
      <c r="AC1" s="9" t="s">
        <v>134</v>
      </c>
      <c r="AD1" s="9" t="s">
        <v>135</v>
      </c>
      <c r="AE1" s="9" t="s">
        <v>136</v>
      </c>
      <c r="AF1" s="10" t="s">
        <v>137</v>
      </c>
      <c r="AG1" s="11" t="s">
        <v>138</v>
      </c>
      <c r="AH1" s="11" t="s">
        <v>139</v>
      </c>
      <c r="AI1" s="11" t="s">
        <v>140</v>
      </c>
      <c r="AJ1" s="11" t="s">
        <v>141</v>
      </c>
      <c r="AK1" s="11" t="s">
        <v>142</v>
      </c>
      <c r="AL1" s="12" t="s">
        <v>143</v>
      </c>
      <c r="AM1" s="13" t="s">
        <v>144</v>
      </c>
      <c r="AN1" s="13" t="s">
        <v>145</v>
      </c>
      <c r="AO1" s="13" t="s">
        <v>146</v>
      </c>
      <c r="AP1" s="14" t="s">
        <v>154</v>
      </c>
      <c r="AQ1" s="15" t="s">
        <v>124</v>
      </c>
      <c r="AR1" s="16" t="s">
        <v>155</v>
      </c>
      <c r="AS1" s="17" t="s">
        <v>124</v>
      </c>
    </row>
    <row r="2" spans="1:45" x14ac:dyDescent="0.2">
      <c r="A2" s="18" t="str">
        <f>+INGRESOS!I8</f>
        <v>TIERRALTA</v>
      </c>
      <c r="B2" s="18"/>
      <c r="C2" s="18" t="str">
        <f>+INGRESOS!C8</f>
        <v>CENTRO INDIGENA SAMBUDO</v>
      </c>
      <c r="D2" s="19">
        <v>0</v>
      </c>
      <c r="E2" s="19">
        <v>0</v>
      </c>
      <c r="F2" s="19">
        <v>0</v>
      </c>
      <c r="G2" s="19">
        <f>+INGRESOS!D30</f>
        <v>21510000</v>
      </c>
      <c r="H2" s="19">
        <f>+INGRESOS!E30</f>
        <v>0</v>
      </c>
      <c r="I2" s="19">
        <f>+INGRESOS!F30</f>
        <v>10000</v>
      </c>
      <c r="J2" s="20">
        <f>+G2+H2-I2</f>
        <v>21500000</v>
      </c>
      <c r="K2" s="20">
        <f>+INGRESOS!H21</f>
        <v>0</v>
      </c>
      <c r="L2" s="19">
        <f>+INGRESOS!H30-K2</f>
        <v>0</v>
      </c>
      <c r="M2" s="21">
        <f>+L2+K2</f>
        <v>0</v>
      </c>
      <c r="N2" s="23"/>
      <c r="O2" s="21">
        <f>+J2-M2</f>
        <v>21500000</v>
      </c>
      <c r="P2" s="23"/>
      <c r="Q2" s="19">
        <f>+'GASTOS E INVERSIONES'!N13</f>
        <v>0</v>
      </c>
      <c r="R2" s="19">
        <f>+'GASTOS E INVERSIONES'!N14</f>
        <v>0</v>
      </c>
      <c r="S2" s="19">
        <f>+'GASTOS E INVERSIONES'!N16</f>
        <v>0</v>
      </c>
      <c r="T2" s="19">
        <f>+'GASTOS E INVERSIONES'!N17</f>
        <v>0</v>
      </c>
      <c r="U2" s="19">
        <f>+'GASTOS E INVERSIONES'!N18</f>
        <v>0</v>
      </c>
      <c r="V2" s="19">
        <f>+'GASTOS E INVERSIONES'!N19</f>
        <v>0</v>
      </c>
      <c r="W2" s="19">
        <f>+'GASTOS E INVERSIONES'!N20</f>
        <v>0</v>
      </c>
      <c r="X2" s="19">
        <f>+'GASTOS E INVERSIONES'!N21</f>
        <v>0</v>
      </c>
      <c r="Y2" s="19">
        <f>+'GASTOS E INVERSIONES'!N22</f>
        <v>0</v>
      </c>
      <c r="Z2" s="19">
        <f>+'GASTOS E INVERSIONES'!N23</f>
        <v>0</v>
      </c>
      <c r="AA2" s="19">
        <f>+'GASTOS E INVERSIONES'!N24</f>
        <v>0</v>
      </c>
      <c r="AB2" s="19">
        <f>+'GASTOS E INVERSIONES'!N25</f>
        <v>0</v>
      </c>
      <c r="AC2" s="19">
        <f>+'GASTOS E INVERSIONES'!N27</f>
        <v>0</v>
      </c>
      <c r="AD2" s="19">
        <f>+'GASTOS E INVERSIONES'!N28</f>
        <v>0</v>
      </c>
      <c r="AE2" s="22">
        <v>0</v>
      </c>
      <c r="AF2" s="19">
        <f>+'GASTOS E INVERSIONES'!N30</f>
        <v>0</v>
      </c>
      <c r="AG2" s="19">
        <f>+'GASTOS E INVERSIONES'!N31</f>
        <v>0</v>
      </c>
      <c r="AH2" s="19">
        <f>+'GASTOS E INVERSIONES'!N32</f>
        <v>0</v>
      </c>
      <c r="AI2" s="19">
        <f>+'GASTOS E INVERSIONES'!N33</f>
        <v>0</v>
      </c>
      <c r="AJ2" s="19">
        <f>+'GASTOS E INVERSIONES'!N34</f>
        <v>0</v>
      </c>
      <c r="AK2" s="19">
        <f>+'GASTOS E INVERSIONES'!N35</f>
        <v>0</v>
      </c>
      <c r="AL2" s="20">
        <v>0</v>
      </c>
      <c r="AM2" s="20">
        <v>0</v>
      </c>
      <c r="AN2" s="20">
        <v>0</v>
      </c>
      <c r="AO2" s="20">
        <v>0</v>
      </c>
      <c r="AP2" s="21">
        <f>SUM(Q2:AO2)</f>
        <v>0</v>
      </c>
      <c r="AQ2" s="18"/>
      <c r="AR2" s="21">
        <f>+J2-AP2</f>
        <v>21500000</v>
      </c>
      <c r="AS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INGRESOS</vt:lpstr>
      <vt:lpstr>GASTOS E INVERSIONES</vt:lpstr>
      <vt:lpstr>FORMATO 13</vt:lpstr>
      <vt:lpstr>Consolidado</vt:lpstr>
      <vt:lpstr>'GASTOS E INVERSIONES'!Área_de_impresión</vt:lpstr>
      <vt:lpstr>INGRESOS!Área_de_impresión</vt:lpstr>
      <vt:lpstr>'GASTOS E INVERSIONES'!Print_Area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2025-09-26T22:13:32Z</dcterms:modified>
</cp:coreProperties>
</file>