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Password="E7D7" lockStructure="1"/>
  <bookViews>
    <workbookView xWindow="0" yWindow="0" windowWidth="20355" windowHeight="7620"/>
  </bookViews>
  <sheets>
    <sheet name="INGRESOS" sheetId="1" r:id="rId1"/>
    <sheet name="GASTOS E INVERSIONES" sheetId="2" r:id="rId2"/>
    <sheet name="FORMATO 13" sheetId="3" r:id="rId3"/>
    <sheet name="Consolidado" sheetId="4" state="hidden" r:id="rId4"/>
  </sheets>
  <definedNames>
    <definedName name="_xlnm.Print_Area" localSheetId="2">'FORMATO 13'!$A$2:$K$41</definedName>
    <definedName name="_xlnm.Print_Area" localSheetId="1">'GASTOS E INVERSIONES'!$A$1:$O$58</definedName>
    <definedName name="_xlnm.Print_Area" localSheetId="0">INGRESOS!$A$1:$K$36</definedName>
    <definedName name="Print_Area" localSheetId="2">'FORMATO 13'!$A$2:$K$41</definedName>
    <definedName name="Print_Area" localSheetId="1">'GASTOS E INVERSIONES'!$A$1:$O$58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3" l="1"/>
  <c r="K25" i="3"/>
  <c r="K26" i="3"/>
  <c r="K27" i="3"/>
  <c r="K28" i="3"/>
  <c r="K29" i="3"/>
  <c r="K30" i="3"/>
  <c r="K31" i="3"/>
  <c r="K32" i="3"/>
  <c r="I48" i="2" l="1"/>
  <c r="L48" i="2" s="1"/>
  <c r="M48" i="2" s="1"/>
  <c r="I47" i="2"/>
  <c r="K47" i="2" s="1"/>
  <c r="I45" i="2"/>
  <c r="L45" i="2" s="1"/>
  <c r="M45" i="2" s="1"/>
  <c r="I38" i="2"/>
  <c r="L38" i="2" s="1"/>
  <c r="I39" i="2"/>
  <c r="L39" i="2" s="1"/>
  <c r="M39" i="2" s="1"/>
  <c r="I40" i="2"/>
  <c r="I41" i="2"/>
  <c r="I42" i="2"/>
  <c r="L42" i="2" s="1"/>
  <c r="M42" i="2" s="1"/>
  <c r="I43" i="2"/>
  <c r="K43" i="2" s="1"/>
  <c r="I44" i="2"/>
  <c r="I37" i="2"/>
  <c r="L37" i="2" s="1"/>
  <c r="M37" i="2" s="1"/>
  <c r="I35" i="2"/>
  <c r="K35" i="2" s="1"/>
  <c r="N46" i="2"/>
  <c r="N36" i="2"/>
  <c r="E36" i="2"/>
  <c r="F36" i="2"/>
  <c r="G36" i="2"/>
  <c r="H36" i="2"/>
  <c r="J36" i="2"/>
  <c r="E46" i="2"/>
  <c r="F46" i="2"/>
  <c r="G46" i="2"/>
  <c r="H46" i="2"/>
  <c r="J46" i="2"/>
  <c r="O46" i="2" s="1"/>
  <c r="D46" i="2"/>
  <c r="D36" i="2"/>
  <c r="O48" i="2"/>
  <c r="O47" i="2"/>
  <c r="O45" i="2"/>
  <c r="O44" i="2"/>
  <c r="O43" i="2"/>
  <c r="O42" i="2"/>
  <c r="O41" i="2"/>
  <c r="O40" i="2"/>
  <c r="O39" i="2"/>
  <c r="O38" i="2"/>
  <c r="O37" i="2"/>
  <c r="M38" i="2"/>
  <c r="K45" i="2"/>
  <c r="K48" i="2" l="1"/>
  <c r="L44" i="2"/>
  <c r="M44" i="2" s="1"/>
  <c r="I36" i="2"/>
  <c r="K36" i="2" s="1"/>
  <c r="L41" i="2"/>
  <c r="M41" i="2" s="1"/>
  <c r="L40" i="2"/>
  <c r="M40" i="2" s="1"/>
  <c r="K38" i="2"/>
  <c r="K37" i="2"/>
  <c r="K39" i="2"/>
  <c r="L47" i="2"/>
  <c r="L46" i="2" s="1"/>
  <c r="K42" i="2"/>
  <c r="L43" i="2"/>
  <c r="K41" i="2"/>
  <c r="I46" i="2"/>
  <c r="K46" i="2" s="1"/>
  <c r="K40" i="2"/>
  <c r="K44" i="2"/>
  <c r="O36" i="2"/>
  <c r="G34" i="3"/>
  <c r="E12" i="2"/>
  <c r="H22" i="1"/>
  <c r="H17" i="1"/>
  <c r="H14" i="1"/>
  <c r="H11" i="1"/>
  <c r="M47" i="2" l="1"/>
  <c r="L36" i="2"/>
  <c r="M36" i="2" s="1"/>
  <c r="M43" i="2"/>
  <c r="M46" i="2"/>
  <c r="H10" i="1"/>
  <c r="H9" i="1" s="1"/>
  <c r="J34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I34" i="3" l="1"/>
  <c r="K33" i="3" l="1"/>
  <c r="G25" i="1" l="1"/>
  <c r="J25" i="1" s="1"/>
  <c r="D12" i="2"/>
  <c r="I14" i="2"/>
  <c r="I13" i="2"/>
  <c r="L13" i="2" s="1"/>
  <c r="H26" i="1"/>
  <c r="M13" i="2" l="1"/>
  <c r="AK2" i="4"/>
  <c r="AJ2" i="4"/>
  <c r="AI2" i="4"/>
  <c r="AH2" i="4"/>
  <c r="AG2" i="4"/>
  <c r="AF2" i="4"/>
  <c r="AD2" i="4"/>
  <c r="AC2" i="4"/>
  <c r="AB2" i="4"/>
  <c r="AA2" i="4"/>
  <c r="Z2" i="4"/>
  <c r="Y2" i="4"/>
  <c r="X2" i="4"/>
  <c r="W2" i="4"/>
  <c r="V2" i="4"/>
  <c r="U2" i="4"/>
  <c r="T2" i="4"/>
  <c r="S2" i="4"/>
  <c r="Q2" i="4"/>
  <c r="K2" i="4"/>
  <c r="C2" i="4"/>
  <c r="A2" i="4"/>
  <c r="I25" i="1"/>
  <c r="O35" i="2"/>
  <c r="O34" i="2"/>
  <c r="O33" i="2"/>
  <c r="O32" i="2"/>
  <c r="O31" i="2"/>
  <c r="O30" i="2"/>
  <c r="O28" i="2"/>
  <c r="O27" i="2"/>
  <c r="O19" i="2"/>
  <c r="O25" i="2"/>
  <c r="O24" i="2"/>
  <c r="O23" i="2"/>
  <c r="O22" i="2"/>
  <c r="O21" i="2"/>
  <c r="O20" i="2"/>
  <c r="O18" i="2"/>
  <c r="O17" i="2"/>
  <c r="O16" i="2"/>
  <c r="O13" i="2"/>
  <c r="J12" i="2"/>
  <c r="J15" i="2"/>
  <c r="N29" i="2"/>
  <c r="J29" i="2"/>
  <c r="H29" i="2"/>
  <c r="G29" i="2"/>
  <c r="F29" i="2"/>
  <c r="E29" i="2"/>
  <c r="D29" i="2"/>
  <c r="N26" i="2"/>
  <c r="J26" i="2"/>
  <c r="H26" i="2"/>
  <c r="G26" i="2"/>
  <c r="F26" i="2"/>
  <c r="E26" i="2"/>
  <c r="D26" i="2"/>
  <c r="I25" i="2"/>
  <c r="K25" i="2" s="1"/>
  <c r="I24" i="2"/>
  <c r="L24" i="2" s="1"/>
  <c r="M24" i="2" s="1"/>
  <c r="I23" i="2"/>
  <c r="K23" i="2" s="1"/>
  <c r="I22" i="2"/>
  <c r="K22" i="2" s="1"/>
  <c r="I21" i="2"/>
  <c r="L21" i="2" s="1"/>
  <c r="M21" i="2" s="1"/>
  <c r="I20" i="2"/>
  <c r="K20" i="2" s="1"/>
  <c r="I19" i="2"/>
  <c r="K19" i="2" s="1"/>
  <c r="I18" i="2"/>
  <c r="K18" i="2" s="1"/>
  <c r="I17" i="2"/>
  <c r="K17" i="2" s="1"/>
  <c r="I16" i="2"/>
  <c r="L16" i="2" s="1"/>
  <c r="K14" i="2"/>
  <c r="K13" i="2"/>
  <c r="H15" i="2"/>
  <c r="G15" i="2"/>
  <c r="F15" i="2"/>
  <c r="E15" i="2"/>
  <c r="H12" i="2"/>
  <c r="G12" i="2"/>
  <c r="F12" i="2"/>
  <c r="D15" i="2"/>
  <c r="H11" i="2" l="1"/>
  <c r="H49" i="2" s="1"/>
  <c r="K16" i="2"/>
  <c r="D11" i="2"/>
  <c r="D49" i="2" s="1"/>
  <c r="F11" i="2"/>
  <c r="F49" i="2" s="1"/>
  <c r="K24" i="2"/>
  <c r="L20" i="2"/>
  <c r="M20" i="2" s="1"/>
  <c r="L23" i="2"/>
  <c r="M23" i="2" s="1"/>
  <c r="L25" i="2"/>
  <c r="M25" i="2" s="1"/>
  <c r="K21" i="2"/>
  <c r="G11" i="2"/>
  <c r="G49" i="2" s="1"/>
  <c r="L18" i="2"/>
  <c r="M18" i="2" s="1"/>
  <c r="O29" i="2"/>
  <c r="O26" i="2"/>
  <c r="J11" i="2"/>
  <c r="J49" i="2" s="1"/>
  <c r="L22" i="2"/>
  <c r="M22" i="2" s="1"/>
  <c r="L19" i="2"/>
  <c r="M19" i="2" s="1"/>
  <c r="L17" i="2"/>
  <c r="M17" i="2" s="1"/>
  <c r="M16" i="2"/>
  <c r="L14" i="2"/>
  <c r="E11" i="2"/>
  <c r="E49" i="2" s="1"/>
  <c r="I12" i="2"/>
  <c r="K12" i="2" s="1"/>
  <c r="M14" i="2" l="1"/>
  <c r="L12" i="2"/>
  <c r="G24" i="1"/>
  <c r="G23" i="1"/>
  <c r="G21" i="1"/>
  <c r="J21" i="1" s="1"/>
  <c r="F22" i="1"/>
  <c r="M12" i="2" l="1"/>
  <c r="I24" i="1"/>
  <c r="J24" i="1"/>
  <c r="I23" i="1"/>
  <c r="J23" i="1"/>
  <c r="K21" i="1"/>
  <c r="I21" i="1"/>
  <c r="G22" i="1"/>
  <c r="L2" i="4"/>
  <c r="M2" i="4" s="1"/>
  <c r="F26" i="1"/>
  <c r="I2" i="4" s="1"/>
  <c r="E26" i="1"/>
  <c r="H2" i="4" s="1"/>
  <c r="D26" i="1"/>
  <c r="G2" i="4" s="1"/>
  <c r="D22" i="1"/>
  <c r="G18" i="1"/>
  <c r="F17" i="1"/>
  <c r="E17" i="1"/>
  <c r="D17" i="1"/>
  <c r="I18" i="1" l="1"/>
  <c r="J18" i="1"/>
  <c r="J2" i="4"/>
  <c r="O2" i="4" s="1"/>
  <c r="G20" i="1"/>
  <c r="G19" i="1"/>
  <c r="F14" i="1"/>
  <c r="F11" i="1"/>
  <c r="E22" i="1"/>
  <c r="E14" i="1"/>
  <c r="E11" i="1"/>
  <c r="I20" i="1" l="1"/>
  <c r="J20" i="1"/>
  <c r="I19" i="1"/>
  <c r="J19" i="1"/>
  <c r="G17" i="1"/>
  <c r="I17" i="1" s="1"/>
  <c r="K18" i="1"/>
  <c r="E10" i="1"/>
  <c r="F10" i="1"/>
  <c r="F9" i="1" s="1"/>
  <c r="J17" i="1" l="1"/>
  <c r="K20" i="1"/>
  <c r="K19" i="1"/>
  <c r="I34" i="2" l="1"/>
  <c r="I33" i="2"/>
  <c r="I32" i="2"/>
  <c r="I31" i="2"/>
  <c r="K31" i="2" s="1"/>
  <c r="I30" i="2"/>
  <c r="K30" i="2" s="1"/>
  <c r="I28" i="2"/>
  <c r="K28" i="2" s="1"/>
  <c r="I27" i="2"/>
  <c r="K27" i="2" s="1"/>
  <c r="G16" i="1"/>
  <c r="G15" i="1"/>
  <c r="G13" i="1"/>
  <c r="J13" i="1" s="1"/>
  <c r="G12" i="1"/>
  <c r="J12" i="1" s="1"/>
  <c r="I22" i="1"/>
  <c r="D11" i="1"/>
  <c r="D14" i="1"/>
  <c r="J16" i="1" l="1"/>
  <c r="K16" i="1" s="1"/>
  <c r="I16" i="1"/>
  <c r="L33" i="2"/>
  <c r="M33" i="2" s="1"/>
  <c r="K33" i="2"/>
  <c r="L35" i="2"/>
  <c r="M35" i="2" s="1"/>
  <c r="L32" i="2"/>
  <c r="M32" i="2" s="1"/>
  <c r="K32" i="2"/>
  <c r="L34" i="2"/>
  <c r="M34" i="2" s="1"/>
  <c r="K34" i="2"/>
  <c r="I15" i="1"/>
  <c r="J15" i="1"/>
  <c r="G26" i="1"/>
  <c r="I26" i="1" s="1"/>
  <c r="D10" i="1"/>
  <c r="D9" i="1" s="1"/>
  <c r="R2" i="4"/>
  <c r="AP2" i="4" s="1"/>
  <c r="AR2" i="4" s="1"/>
  <c r="O14" i="2"/>
  <c r="I13" i="1"/>
  <c r="K12" i="1"/>
  <c r="I12" i="1"/>
  <c r="L31" i="2"/>
  <c r="M31" i="2" s="1"/>
  <c r="N12" i="2"/>
  <c r="O12" i="2" s="1"/>
  <c r="I29" i="2"/>
  <c r="K29" i="2" s="1"/>
  <c r="L27" i="2"/>
  <c r="M27" i="2" s="1"/>
  <c r="I26" i="2"/>
  <c r="K26" i="2" s="1"/>
  <c r="I15" i="2"/>
  <c r="K25" i="1"/>
  <c r="G11" i="1"/>
  <c r="I11" i="1" s="1"/>
  <c r="G14" i="1"/>
  <c r="I14" i="1" s="1"/>
  <c r="K24" i="1"/>
  <c r="L30" i="2"/>
  <c r="M30" i="2" s="1"/>
  <c r="L28" i="2"/>
  <c r="M28" i="2" s="1"/>
  <c r="K23" i="1"/>
  <c r="N15" i="2"/>
  <c r="O15" i="2" s="1"/>
  <c r="E9" i="1"/>
  <c r="J14" i="1" l="1"/>
  <c r="K14" i="1" s="1"/>
  <c r="K15" i="1"/>
  <c r="I11" i="2"/>
  <c r="K15" i="2"/>
  <c r="K13" i="1"/>
  <c r="J11" i="1"/>
  <c r="N11" i="2"/>
  <c r="N49" i="2" s="1"/>
  <c r="L29" i="2"/>
  <c r="M29" i="2" s="1"/>
  <c r="L26" i="2"/>
  <c r="M26" i="2" s="1"/>
  <c r="L15" i="2"/>
  <c r="J26" i="1"/>
  <c r="K26" i="1" s="1"/>
  <c r="G10" i="1"/>
  <c r="I10" i="1" s="1"/>
  <c r="J22" i="1"/>
  <c r="K22" i="1" s="1"/>
  <c r="K17" i="1"/>
  <c r="M15" i="2" l="1"/>
  <c r="L11" i="2"/>
  <c r="L49" i="2" s="1"/>
  <c r="K11" i="2"/>
  <c r="I49" i="2"/>
  <c r="O11" i="2"/>
  <c r="O49" i="2"/>
  <c r="J10" i="1"/>
  <c r="J9" i="1" s="1"/>
  <c r="K11" i="1"/>
  <c r="G9" i="1"/>
  <c r="I9" i="1" s="1"/>
  <c r="M11" i="2" l="1"/>
  <c r="K9" i="1"/>
  <c r="K10" i="1"/>
  <c r="K49" i="2"/>
  <c r="M49" i="2" l="1"/>
</calcChain>
</file>

<file path=xl/sharedStrings.xml><?xml version="1.0" encoding="utf-8"?>
<sst xmlns="http://schemas.openxmlformats.org/spreadsheetml/2006/main" count="285" uniqueCount="223">
  <si>
    <t>CODIGO</t>
  </si>
  <si>
    <t>NOMBRE</t>
  </si>
  <si>
    <t>RUBRO PRESUPUESTAL</t>
  </si>
  <si>
    <t>PRESUPUESTO INICIAL</t>
  </si>
  <si>
    <t>ADICION</t>
  </si>
  <si>
    <t>REDUCCION</t>
  </si>
  <si>
    <t>MODIFICACIONES</t>
  </si>
  <si>
    <t>PRESUPUESTO DEFINITIVO  (1)</t>
  </si>
  <si>
    <t>TOTAL RECAUDADO (2)</t>
  </si>
  <si>
    <t>PORCENTAJE (3)=(2/1)</t>
  </si>
  <si>
    <t>SALDO POR RECUDAR (4)</t>
  </si>
  <si>
    <t>TOTAL RECAUDOS</t>
  </si>
  <si>
    <t>% SALDO POR RECAUDAR (4/1)</t>
  </si>
  <si>
    <t>SECRETARIA DE EDUCACION DEPARTAMENTAL</t>
  </si>
  <si>
    <t>TRASLADOS</t>
  </si>
  <si>
    <t>CREDITO</t>
  </si>
  <si>
    <t>CONTRACREDITO</t>
  </si>
  <si>
    <t>TOTAL COMPROMISOS</t>
  </si>
  <si>
    <t>DEFINITIVO</t>
  </si>
  <si>
    <t>COMPROMETIDO</t>
  </si>
  <si>
    <t>% COMPROMETIDO</t>
  </si>
  <si>
    <t>SALDO POR COMPROMETER</t>
  </si>
  <si>
    <t>% DE SALDO POR COMPROMETER</t>
  </si>
  <si>
    <t>TOTAL COMPROMISOS PAGADOS</t>
  </si>
  <si>
    <t>% DE COMPROMISOS PAGADOS)</t>
  </si>
  <si>
    <t>INVERSION</t>
  </si>
  <si>
    <t>TOTAL INGRESOS</t>
  </si>
  <si>
    <t>1.</t>
  </si>
  <si>
    <t>1.1.</t>
  </si>
  <si>
    <t>1.1.1.</t>
  </si>
  <si>
    <t>1.1.1.1.</t>
  </si>
  <si>
    <t>1.1.1.2.</t>
  </si>
  <si>
    <t>INGRESOS</t>
  </si>
  <si>
    <t>OPERACIONALES</t>
  </si>
  <si>
    <t>SERVICIOS EDUCATIVOS</t>
  </si>
  <si>
    <t>Certificados y Constancias de Estudio</t>
  </si>
  <si>
    <t>Otros Cobros</t>
  </si>
  <si>
    <t>1.1.2.</t>
  </si>
  <si>
    <t>1.1.2.1.</t>
  </si>
  <si>
    <t>1.1.2.2.</t>
  </si>
  <si>
    <t>OTROS SERVICIOS</t>
  </si>
  <si>
    <t>Venta de Productos</t>
  </si>
  <si>
    <t>Arrendamiento</t>
  </si>
  <si>
    <t>1.1.3.</t>
  </si>
  <si>
    <t>1.1.3.1.</t>
  </si>
  <si>
    <t>1.1.3.2.</t>
  </si>
  <si>
    <t>1.1.3.3.</t>
  </si>
  <si>
    <t>TRANSFERENCIAS</t>
  </si>
  <si>
    <t>Nacionales</t>
  </si>
  <si>
    <t>Departamentales</t>
  </si>
  <si>
    <t>Municipales</t>
  </si>
  <si>
    <t>1.1.4.</t>
  </si>
  <si>
    <t>1.1.4.1.</t>
  </si>
  <si>
    <t>1.1.4.2.</t>
  </si>
  <si>
    <t>1.1.4.3.</t>
  </si>
  <si>
    <t>RECURSOS DE CAPITAL</t>
  </si>
  <si>
    <t>Recursos del Balance</t>
  </si>
  <si>
    <t>Rendimientos Financieros</t>
  </si>
  <si>
    <t>Donaciones</t>
  </si>
  <si>
    <t>2.1.</t>
  </si>
  <si>
    <t>2.1.3.</t>
  </si>
  <si>
    <t>2.1.4.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</si>
  <si>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</si>
  <si>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</si>
  <si>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</si>
  <si>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</si>
  <si>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</si>
  <si>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</si>
  <si>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</si>
  <si>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</si>
  <si>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</si>
  <si>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</si>
  <si>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</si>
  <si>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2.3.</t>
  </si>
  <si>
    <t>2.3.1.</t>
  </si>
  <si>
    <t>2.3.2.</t>
  </si>
  <si>
    <t>3.1.</t>
  </si>
  <si>
    <t>3.2.</t>
  </si>
  <si>
    <t>3.3.</t>
  </si>
  <si>
    <t>3.4.</t>
  </si>
  <si>
    <t>3.5.</t>
  </si>
  <si>
    <t>3.6.</t>
  </si>
  <si>
    <t>GASTOS DE FUNCIONAMIENTO</t>
  </si>
  <si>
    <t>SERVICIOS PERSONALES INDIRECTOS</t>
  </si>
  <si>
    <t>Jornales</t>
  </si>
  <si>
    <t>Contratacion de Servicios Tecnicos y Profesionales</t>
  </si>
  <si>
    <t>GASTOS GENERALES. ADQUISICION DE BIENES Y SERVICIOS</t>
  </si>
  <si>
    <t>Adquisicion de Bienes de Consumo Duradero</t>
  </si>
  <si>
    <t>Adquisicion de Bienes de Consumo Final</t>
  </si>
  <si>
    <t>Dotaciones Pedagogicas</t>
  </si>
  <si>
    <t>Mantenimiento, Conservacion y Reparacion de Instalaciones</t>
  </si>
  <si>
    <t>Servicios Publicos</t>
  </si>
  <si>
    <t>Gastos de Viaje de los Educandos</t>
  </si>
  <si>
    <t>Contratacion de Transporte de Servicios Escolar</t>
  </si>
  <si>
    <t>Primas de Seguros</t>
  </si>
  <si>
    <t>Gastos Financieros</t>
  </si>
  <si>
    <t>OTROS GASTOS GENERALES POR ADQUISICION DE SERVICIOS</t>
  </si>
  <si>
    <t>Arrendamiento de Bienes Muebles e Inmuebles</t>
  </si>
  <si>
    <t>Realizacion de Actividades Pedagogicas, Cientificas, Deportivas y Culturales</t>
  </si>
  <si>
    <t>Acciones de Mejoramiento de Gestion y Academica</t>
  </si>
  <si>
    <t>Inscripcion y Participacion de Educandos en competencias</t>
  </si>
  <si>
    <t>Costos Asociados a la Elaboracion de Certificados de Estudio</t>
  </si>
  <si>
    <t>Costos Destinados Al Sostenimiento de Semovientes y Proyectos Productivos</t>
  </si>
  <si>
    <t>Desempeño de las Jornadas Extendidas y Complementarias</t>
  </si>
  <si>
    <t>Costos Asociados al Tramite Para la Obtencion del Titulo de Bachiller</t>
  </si>
  <si>
    <t xml:space="preserve">ENTIDAD: </t>
  </si>
  <si>
    <t xml:space="preserve">NIT: </t>
  </si>
  <si>
    <t xml:space="preserve">AÑO: </t>
  </si>
  <si>
    <t xml:space="preserve">PERIODO: </t>
  </si>
  <si>
    <t>EJECUCION PRESUPUESTAL DE INGRESOS</t>
  </si>
  <si>
    <t>SECRETARIA DE EDUCACION DE CORDOBA</t>
  </si>
  <si>
    <t>FORMATO No 13. MOVIMIENTOS CONTABLES EDUCACION</t>
  </si>
  <si>
    <t>CODIGO DIVIPOLA</t>
  </si>
  <si>
    <t>CODIGO ESTABLECIMIENTO EDUCATIVO</t>
  </si>
  <si>
    <t>PERIODO</t>
  </si>
  <si>
    <t>CODIGO PLAN CONTABLE PUC</t>
  </si>
  <si>
    <t>NOMBRE PLAN CONTABLE PUC</t>
  </si>
  <si>
    <t>VALOR SALDO ANTERIOR</t>
  </si>
  <si>
    <t>TOTAL TRANSACCIONES</t>
  </si>
  <si>
    <t>VALOR DEBITOS</t>
  </si>
  <si>
    <t>VALOR CREDITOS</t>
  </si>
  <si>
    <t>VALOR SALDO</t>
  </si>
  <si>
    <t>SUMAS IGUALES</t>
  </si>
  <si>
    <t>TOTAL GASTOS E INVERSIONES</t>
  </si>
  <si>
    <t>1,1,3,4</t>
  </si>
  <si>
    <t>Otros</t>
  </si>
  <si>
    <t>Contador Público</t>
  </si>
  <si>
    <t>GOBERNACION DE CORDOBA</t>
  </si>
  <si>
    <t>Rector</t>
  </si>
  <si>
    <t>EJECUCION PRESUPUESTAL DE GASTOS E INVERSIONES</t>
  </si>
  <si>
    <t>MUNICIPIO:</t>
  </si>
  <si>
    <t>AÑO:</t>
  </si>
  <si>
    <t>PRESUPUESTO DEFINITIVOS</t>
  </si>
  <si>
    <t>RECURSOS DE GRATUIDAD - ASIGNADO MEN</t>
  </si>
  <si>
    <t>OTROS INGRESOS</t>
  </si>
  <si>
    <t>TOTAL RECUDADO</t>
  </si>
  <si>
    <t>%</t>
  </si>
  <si>
    <t>SALDO POR RECAUDAR</t>
  </si>
  <si>
    <t>Contrataciòn de Servicios Tecnicos Profesionales</t>
  </si>
  <si>
    <t>Adquisicion de bienes de consumo duraderos</t>
  </si>
  <si>
    <t>Mantenimiento, conservacion y reparacion de Instalaciones</t>
  </si>
  <si>
    <t>Gastos de viaje de los educandos</t>
  </si>
  <si>
    <t>Impresos y Publicaciones</t>
  </si>
  <si>
    <t>Contratacion de servicio de transporte escolar</t>
  </si>
  <si>
    <t>Primas por Seguros</t>
  </si>
  <si>
    <t>Gastos financieros</t>
  </si>
  <si>
    <t>Arrendamiento de bienes muebles e inmuebles</t>
  </si>
  <si>
    <t>Realizacion de Actividades pedagogicas, cientificas, deportivas y culturales</t>
  </si>
  <si>
    <t>Gastos Generales Varios</t>
  </si>
  <si>
    <t>Acciones de mejoramiento de gestion escolar academica</t>
  </si>
  <si>
    <t>inscripcion y participacion de educandos en competencias</t>
  </si>
  <si>
    <t>Desarrollo de jornadas extendidas y complementarias</t>
  </si>
  <si>
    <t>Costos asociados al tramite para la obten cion del titulo de</t>
  </si>
  <si>
    <t>Elaboración de certificaciones de estudio, boletines, agendas y manual de convivencia y carnet escolar</t>
  </si>
  <si>
    <t>Costos destinados al sostenimiento de semovientes y proyectos</t>
  </si>
  <si>
    <t>Materiales Educativos para trabajar en casa</t>
  </si>
  <si>
    <t>Elementos de Protección Personal</t>
  </si>
  <si>
    <t>Condiciones Sanitarias</t>
  </si>
  <si>
    <t>Adecuación de Infraestructura Emergencia</t>
  </si>
  <si>
    <t>MUNICIPIO</t>
  </si>
  <si>
    <t>CODIGO DANE</t>
  </si>
  <si>
    <t>NOMBRE DE ESTABLECIMIENTO EDUCATIVO</t>
  </si>
  <si>
    <t>Asignación total 2022</t>
  </si>
  <si>
    <t>Asignación DD_DGP_066 parcial  2022</t>
  </si>
  <si>
    <t>Asignación DD SGP 069 DE 2022</t>
  </si>
  <si>
    <r>
      <t>Adquisición de bienes de consumo final</t>
    </r>
    <r>
      <rPr>
        <sz val="9"/>
        <color indexed="8"/>
        <rFont val="Calibri"/>
        <family val="2"/>
      </rPr>
      <t xml:space="preserve"> </t>
    </r>
  </si>
  <si>
    <t>TOTAL EJECUTADO</t>
  </si>
  <si>
    <t>SALDO POR EJECUTAR</t>
  </si>
  <si>
    <t>ENTIDAD: INSTITUCION EDUCATIVA GERMAN VARGAS CANTILLO</t>
  </si>
  <si>
    <t xml:space="preserve"> </t>
  </si>
  <si>
    <t>ENTIDAD:</t>
  </si>
  <si>
    <t>FORMACION INTEGRAL</t>
  </si>
  <si>
    <t>Dotacion, Menaje, Suministros - Dotacion Institucional</t>
  </si>
  <si>
    <t>Construccion general-mejoramiento de infraestructura reparacion, modificacion, restauracion pse</t>
  </si>
  <si>
    <t>4.5.</t>
  </si>
  <si>
    <t>4.6.</t>
  </si>
  <si>
    <t>4.7.</t>
  </si>
  <si>
    <t>4.8.</t>
  </si>
  <si>
    <t>4.9.</t>
  </si>
  <si>
    <t>4.1.</t>
  </si>
  <si>
    <t>4.3.</t>
  </si>
  <si>
    <t>4.4.</t>
  </si>
  <si>
    <t>Gastos de viaje e Inscripcion de Estudiantes Para el Desarrollo de Actividades Pedagógicas, Deportivas, Culturales y Cientificas</t>
  </si>
  <si>
    <t>Otros Gastos en Educacion - Aplicacion de Proyectos Educativos Transversales</t>
  </si>
  <si>
    <t>Otros Gastos en Educacion - Diseno e Implementacion de Planes de Mejoramiento</t>
  </si>
  <si>
    <t>Transporte Escolar - Contratacion Transporte Escolar</t>
  </si>
  <si>
    <t>Alimentaciòn</t>
  </si>
  <si>
    <t>Desarrollo de Actividades Extracurriculares, Deportivas, Culturales y Cientificas</t>
  </si>
  <si>
    <t>Implementacion de Estrategias de Educacion CRESE</t>
  </si>
  <si>
    <t>5.1.</t>
  </si>
  <si>
    <t>5.2.</t>
  </si>
  <si>
    <t>Construccion General - Mejoramiento de Infraestructura Reparacion, Modificacion, Restauracion PSE</t>
  </si>
  <si>
    <t>PRIMERA INFANCIA</t>
  </si>
  <si>
    <t>ESCUELA NORMAL SUPERIOR DEL ALTO SINU</t>
  </si>
  <si>
    <t>TIERRALTA</t>
  </si>
  <si>
    <t>ABRIL-JUNIO</t>
  </si>
  <si>
    <t>812002014-8</t>
  </si>
  <si>
    <t>MIGUEL ROMERO BALDOVINO</t>
  </si>
  <si>
    <t>TANIA ARIZAL OCHOA</t>
  </si>
  <si>
    <t>TP No. 192160-T</t>
  </si>
  <si>
    <t>Bancos</t>
  </si>
  <si>
    <t>MAQUINARIA Y EQUIPOS</t>
  </si>
  <si>
    <t>EQUIPO Y MAQUINA DE OFICINA</t>
  </si>
  <si>
    <t>OTROS MUEBLES, ENSERES Y EQUIPOS DE OFICINA</t>
  </si>
  <si>
    <t>EQUIPOS DE COMUNICACION</t>
  </si>
  <si>
    <t>EQUIPO DE COMPUTACION Y COMUNICACION</t>
  </si>
  <si>
    <t>DEPRECIACION MAQUINARIA Y EQUIPO</t>
  </si>
  <si>
    <t>DEPRECIACION MUEBLES,ENSERES Y EQUIPOS DE OFICINA</t>
  </si>
  <si>
    <t>DEPRECIACION EQUIPO DE COMPUTO Y COMUNICACION</t>
  </si>
  <si>
    <t>SOFTWARE</t>
  </si>
  <si>
    <t>AMORTIZACION ACUMULADA SOFTWARE</t>
  </si>
  <si>
    <t>ADQUISICION DE BIENES Y SERVICIOS</t>
  </si>
  <si>
    <t>COMPRAS</t>
  </si>
  <si>
    <t>OTRAS RETENCIONES</t>
  </si>
  <si>
    <t>EXCEDENTES DE EJERCICIOS ANTERIORES</t>
  </si>
  <si>
    <t>CICLOS COMPLEMENTARIOS</t>
  </si>
  <si>
    <t>SGP GRATUIDAD</t>
  </si>
  <si>
    <t>OTRAS TRANSFERENCIAS</t>
  </si>
  <si>
    <t>RENDIMIENTOS FINANICEROS</t>
  </si>
  <si>
    <t>HONORARIOS</t>
  </si>
  <si>
    <t>PROYECTOS</t>
  </si>
  <si>
    <t>OTROS GASTOS</t>
  </si>
  <si>
    <t>COMISIONES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</si>
</sst>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  <numFmt numFmtId="167" formatCode="[$$-240A]\ #,##0"/>
  </numFmts>
  <fonts count="3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rgb="FFDCE6F1"/>
      </patternFill>
    </fill>
    <fill>
      <patternFill patternType="solid">
        <fgColor rgb="FFB0F3A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1">
    <xf numFmtId="0" fontId="0" fillId="0" borderId="0" xfId="0"/>
    <xf numFmtId="0" fontId="8" fillId="0" borderId="0" xfId="0" applyFont="1"/>
    <xf numFmtId="0" fontId="16" fillId="1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4" fontId="17" fillId="11" borderId="1" xfId="1" applyFont="1" applyFill="1" applyBorder="1" applyAlignment="1">
      <alignment horizontal="center" vertical="center" wrapText="1"/>
    </xf>
    <xf numFmtId="164" fontId="13" fillId="12" borderId="1" xfId="1" applyFont="1" applyFill="1" applyBorder="1" applyAlignment="1">
      <alignment horizontal="center" vertical="center" wrapText="1"/>
    </xf>
    <xf numFmtId="164" fontId="13" fillId="13" borderId="1" xfId="1" applyFont="1" applyFill="1" applyBorder="1" applyAlignment="1">
      <alignment horizontal="center" vertical="center" wrapText="1"/>
    </xf>
    <xf numFmtId="164" fontId="19" fillId="13" borderId="1" xfId="1" applyFont="1" applyFill="1" applyBorder="1" applyAlignment="1">
      <alignment horizontal="center" vertical="center" wrapText="1"/>
    </xf>
    <xf numFmtId="164" fontId="19" fillId="6" borderId="1" xfId="1" applyFont="1" applyFill="1" applyBorder="1" applyAlignment="1">
      <alignment horizontal="center" vertical="center" wrapText="1"/>
    </xf>
    <xf numFmtId="164" fontId="19" fillId="4" borderId="1" xfId="1" applyFont="1" applyFill="1" applyBorder="1" applyAlignment="1">
      <alignment horizontal="center" vertical="center" wrapText="1"/>
    </xf>
    <xf numFmtId="164" fontId="13" fillId="7" borderId="1" xfId="1" applyFont="1" applyFill="1" applyBorder="1" applyAlignment="1">
      <alignment horizontal="center" vertical="center" wrapText="1"/>
    </xf>
    <xf numFmtId="164" fontId="8" fillId="7" borderId="1" xfId="1" applyFont="1" applyFill="1" applyBorder="1" applyAlignment="1">
      <alignment horizontal="center" vertical="center" wrapText="1"/>
    </xf>
    <xf numFmtId="164" fontId="13" fillId="8" borderId="1" xfId="1" applyFont="1" applyFill="1" applyBorder="1" applyAlignment="1">
      <alignment horizontal="center" vertical="center" wrapText="1"/>
    </xf>
    <xf numFmtId="164" fontId="8" fillId="8" borderId="1" xfId="1" applyFont="1" applyFill="1" applyBorder="1" applyAlignment="1">
      <alignment horizontal="center" vertical="center" wrapText="1"/>
    </xf>
    <xf numFmtId="0" fontId="8" fillId="0" borderId="1" xfId="0" applyFont="1" applyBorder="1"/>
    <xf numFmtId="3" fontId="8" fillId="0" borderId="1" xfId="0" applyNumberFormat="1" applyFont="1" applyBorder="1"/>
    <xf numFmtId="3" fontId="8" fillId="3" borderId="1" xfId="0" applyNumberFormat="1" applyFont="1" applyFill="1" applyBorder="1"/>
    <xf numFmtId="3" fontId="13" fillId="3" borderId="1" xfId="0" applyNumberFormat="1" applyFont="1" applyFill="1" applyBorder="1"/>
    <xf numFmtId="3" fontId="20" fillId="0" borderId="1" xfId="0" applyNumberFormat="1" applyFont="1" applyBorder="1"/>
    <xf numFmtId="0" fontId="8" fillId="3" borderId="1" xfId="0" applyFont="1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165" fontId="12" fillId="0" borderId="1" xfId="1" applyNumberFormat="1" applyFont="1" applyFill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164" fontId="12" fillId="0" borderId="1" xfId="1" applyFont="1" applyFill="1" applyBorder="1" applyAlignment="1" applyProtection="1">
      <alignment horizontal="right"/>
      <protection locked="0"/>
    </xf>
    <xf numFmtId="164" fontId="9" fillId="0" borderId="1" xfId="1" applyFont="1" applyFill="1" applyBorder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164" fontId="3" fillId="0" borderId="0" xfId="1" applyFo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7" fillId="0" borderId="0" xfId="1" applyFont="1" applyFill="1" applyBorder="1" applyAlignment="1" applyProtection="1">
      <alignment horizontal="right"/>
      <protection locked="0"/>
    </xf>
    <xf numFmtId="166" fontId="0" fillId="0" borderId="0" xfId="0" applyNumberFormat="1" applyProtection="1">
      <protection locked="0"/>
    </xf>
    <xf numFmtId="164" fontId="9" fillId="0" borderId="12" xfId="1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9" fontId="7" fillId="0" borderId="0" xfId="1" applyNumberFormat="1" applyFont="1" applyFill="1" applyBorder="1" applyProtection="1">
      <protection locked="0"/>
    </xf>
    <xf numFmtId="39" fontId="2" fillId="0" borderId="0" xfId="1" applyNumberFormat="1" applyFont="1" applyFill="1" applyProtection="1">
      <protection locked="0"/>
    </xf>
    <xf numFmtId="39" fontId="2" fillId="0" borderId="0" xfId="1" applyNumberFormat="1" applyFont="1" applyProtection="1">
      <protection locked="0"/>
    </xf>
    <xf numFmtId="164" fontId="2" fillId="0" borderId="0" xfId="1" applyFont="1" applyProtection="1">
      <protection locked="0"/>
    </xf>
    <xf numFmtId="164" fontId="9" fillId="3" borderId="10" xfId="1" applyFont="1" applyFill="1" applyBorder="1" applyAlignment="1" applyProtection="1">
      <alignment horizontal="right"/>
    </xf>
    <xf numFmtId="164" fontId="9" fillId="0" borderId="13" xfId="1" applyFont="1" applyFill="1" applyBorder="1" applyProtection="1"/>
    <xf numFmtId="164" fontId="9" fillId="3" borderId="12" xfId="1" applyFont="1" applyFill="1" applyBorder="1" applyProtection="1"/>
    <xf numFmtId="0" fontId="8" fillId="0" borderId="9" xfId="0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14" xfId="0" applyFont="1" applyBorder="1" applyAlignment="1" applyProtection="1">
      <alignment horizontal="left"/>
      <protection locked="0"/>
    </xf>
    <xf numFmtId="1" fontId="8" fillId="0" borderId="4" xfId="0" applyNumberFormat="1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Protection="1">
      <protection locked="0"/>
    </xf>
    <xf numFmtId="165" fontId="12" fillId="0" borderId="1" xfId="1" applyNumberFormat="1" applyFont="1" applyFill="1" applyBorder="1" applyProtection="1">
      <protection locked="0"/>
    </xf>
    <xf numFmtId="0" fontId="5" fillId="15" borderId="1" xfId="0" applyFont="1" applyFill="1" applyBorder="1" applyAlignment="1" applyProtection="1">
      <alignment horizontal="center"/>
      <protection locked="0"/>
    </xf>
    <xf numFmtId="0" fontId="6" fillId="15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3" fillId="0" borderId="0" xfId="0" applyFont="1" applyProtection="1"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165" fontId="11" fillId="0" borderId="1" xfId="1" applyNumberFormat="1" applyFont="1" applyFill="1" applyBorder="1" applyProtection="1">
      <protection locked="0"/>
    </xf>
    <xf numFmtId="165" fontId="11" fillId="3" borderId="1" xfId="1" applyNumberFormat="1" applyFont="1" applyFill="1" applyBorder="1" applyProtection="1"/>
    <xf numFmtId="165" fontId="12" fillId="3" borderId="1" xfId="1" applyNumberFormat="1" applyFont="1" applyFill="1" applyBorder="1" applyProtection="1"/>
    <xf numFmtId="165" fontId="10" fillId="15" borderId="1" xfId="1" applyNumberFormat="1" applyFont="1" applyFill="1" applyBorder="1" applyProtection="1"/>
    <xf numFmtId="10" fontId="10" fillId="3" borderId="1" xfId="2" applyNumberFormat="1" applyFont="1" applyFill="1" applyBorder="1" applyProtection="1"/>
    <xf numFmtId="10" fontId="14" fillId="3" borderId="1" xfId="2" applyNumberFormat="1" applyFont="1" applyFill="1" applyBorder="1" applyProtection="1"/>
    <xf numFmtId="10" fontId="10" fillId="15" borderId="1" xfId="2" applyNumberFormat="1" applyFont="1" applyFill="1" applyBorder="1" applyProtection="1"/>
    <xf numFmtId="165" fontId="11" fillId="3" borderId="1" xfId="1" applyNumberFormat="1" applyFont="1" applyFill="1" applyBorder="1" applyAlignment="1" applyProtection="1">
      <alignment horizontal="right"/>
    </xf>
    <xf numFmtId="165" fontId="10" fillId="15" borderId="1" xfId="1" applyNumberFormat="1" applyFont="1" applyFill="1" applyBorder="1" applyAlignment="1" applyProtection="1">
      <alignment horizontal="right"/>
    </xf>
    <xf numFmtId="165" fontId="11" fillId="0" borderId="1" xfId="1" applyNumberFormat="1" applyFont="1" applyFill="1" applyBorder="1" applyAlignment="1" applyProtection="1">
      <alignment horizontal="left" inden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8" fillId="0" borderId="1" xfId="0" applyFont="1" applyBorder="1" applyProtection="1"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25" fillId="0" borderId="0" xfId="0" applyNumberFormat="1" applyFont="1" applyProtection="1">
      <protection locked="0"/>
    </xf>
    <xf numFmtId="165" fontId="25" fillId="0" borderId="0" xfId="0" applyNumberFormat="1" applyFont="1" applyProtection="1">
      <protection locked="0"/>
    </xf>
    <xf numFmtId="164" fontId="12" fillId="0" borderId="1" xfId="1" applyFont="1" applyFill="1" applyBorder="1" applyProtection="1">
      <protection locked="0"/>
    </xf>
    <xf numFmtId="164" fontId="11" fillId="0" borderId="1" xfId="1" applyFont="1" applyFill="1" applyBorder="1" applyProtection="1">
      <protection locked="0"/>
    </xf>
    <xf numFmtId="164" fontId="31" fillId="0" borderId="0" xfId="1" applyFont="1" applyProtection="1">
      <protection locked="0"/>
    </xf>
    <xf numFmtId="164" fontId="25" fillId="0" borderId="0" xfId="1" applyFont="1" applyProtection="1">
      <protection locked="0"/>
    </xf>
    <xf numFmtId="164" fontId="31" fillId="0" borderId="0" xfId="1" applyFont="1" applyFill="1" applyProtection="1">
      <protection locked="0"/>
    </xf>
    <xf numFmtId="43" fontId="31" fillId="0" borderId="0" xfId="0" applyNumberFormat="1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0" xfId="0" applyFont="1" applyProtection="1">
      <protection locked="0"/>
    </xf>
    <xf numFmtId="0" fontId="8" fillId="0" borderId="18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right"/>
      <protection locked="0"/>
    </xf>
    <xf numFmtId="0" fontId="12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3" xfId="0" applyFont="1" applyBorder="1" applyAlignment="1">
      <alignment wrapText="1"/>
    </xf>
    <xf numFmtId="167" fontId="4" fillId="15" borderId="1" xfId="1" applyNumberFormat="1" applyFont="1" applyFill="1" applyBorder="1" applyAlignment="1" applyProtection="1">
      <alignment horizontal="right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25" fillId="0" borderId="0" xfId="0" applyFont="1" applyAlignment="1" applyProtection="1">
      <alignment wrapText="1"/>
      <protection locked="0"/>
    </xf>
    <xf numFmtId="0" fontId="25" fillId="0" borderId="16" xfId="0" applyFont="1" applyBorder="1" applyAlignment="1" applyProtection="1">
      <alignment wrapText="1"/>
      <protection locked="0"/>
    </xf>
    <xf numFmtId="0" fontId="32" fillId="0" borderId="0" xfId="0" applyFont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65" fontId="11" fillId="3" borderId="1" xfId="1" applyNumberFormat="1" applyFont="1" applyFill="1" applyBorder="1" applyAlignment="1" applyProtection="1">
      <alignment horizontal="right" wrapText="1"/>
    </xf>
    <xf numFmtId="164" fontId="12" fillId="3" borderId="1" xfId="1" applyFont="1" applyFill="1" applyBorder="1" applyAlignment="1" applyProtection="1">
      <alignment horizontal="right"/>
    </xf>
    <xf numFmtId="165" fontId="12" fillId="3" borderId="1" xfId="1" applyNumberFormat="1" applyFont="1" applyFill="1" applyBorder="1" applyAlignment="1" applyProtection="1">
      <alignment horizontal="right"/>
    </xf>
    <xf numFmtId="10" fontId="11" fillId="3" borderId="1" xfId="2" applyNumberFormat="1" applyFont="1" applyFill="1" applyBorder="1" applyProtection="1"/>
    <xf numFmtId="165" fontId="11" fillId="3" borderId="1" xfId="1" applyNumberFormat="1" applyFont="1" applyFill="1" applyBorder="1" applyAlignment="1" applyProtection="1">
      <alignment horizontal="center" wrapText="1"/>
    </xf>
    <xf numFmtId="10" fontId="12" fillId="3" borderId="1" xfId="2" applyNumberFormat="1" applyFont="1" applyFill="1" applyBorder="1" applyProtection="1"/>
    <xf numFmtId="10" fontId="32" fillId="15" borderId="1" xfId="2" applyNumberFormat="1" applyFont="1" applyFill="1" applyBorder="1" applyProtection="1"/>
    <xf numFmtId="10" fontId="30" fillId="3" borderId="1" xfId="2" applyNumberFormat="1" applyFont="1" applyFill="1" applyBorder="1" applyProtection="1"/>
    <xf numFmtId="10" fontId="29" fillId="3" borderId="1" xfId="2" applyNumberFormat="1" applyFont="1" applyFill="1" applyBorder="1" applyProtection="1"/>
    <xf numFmtId="165" fontId="11" fillId="3" borderId="1" xfId="1" applyNumberFormat="1" applyFont="1" applyFill="1" applyBorder="1" applyAlignment="1" applyProtection="1"/>
    <xf numFmtId="0" fontId="28" fillId="0" borderId="1" xfId="0" applyFont="1" applyBorder="1" applyAlignment="1">
      <alignment horizontal="left" wrapText="1"/>
    </xf>
    <xf numFmtId="0" fontId="28" fillId="0" borderId="1" xfId="0" applyFont="1" applyBorder="1" applyAlignment="1">
      <alignment wrapText="1"/>
    </xf>
    <xf numFmtId="0" fontId="28" fillId="0" borderId="3" xfId="0" applyFont="1" applyBorder="1" applyAlignment="1">
      <alignment wrapText="1"/>
    </xf>
    <xf numFmtId="167" fontId="25" fillId="0" borderId="0" xfId="0" applyNumberFormat="1" applyFont="1" applyProtection="1">
      <protection locked="0"/>
    </xf>
    <xf numFmtId="0" fontId="22" fillId="2" borderId="0" xfId="0" applyFont="1" applyFill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15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3" fillId="0" borderId="16" xfId="0" applyFont="1" applyBorder="1" applyAlignment="1" applyProtection="1">
      <alignment horizontal="left"/>
      <protection locked="0"/>
    </xf>
    <xf numFmtId="0" fontId="25" fillId="2" borderId="0" xfId="0" applyFont="1" applyFill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center"/>
      <protection locked="0"/>
    </xf>
    <xf numFmtId="0" fontId="26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28" fillId="0" borderId="1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32" fillId="0" borderId="2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24" fillId="0" borderId="17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61450</xdr:colOff>
      <xdr:row>0</xdr:row>
      <xdr:rowOff>0</xdr:rowOff>
    </xdr:from>
    <xdr:to>
      <xdr:col>2</xdr:col>
      <xdr:colOff>1321208</xdr:colOff>
      <xdr:row>4</xdr:row>
      <xdr:rowOff>70355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A4CEFA-2E2B-452A-AE66-9E273FD03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" t="4266" r="62048" b="37221"/>
        <a:stretch/>
      </xdr:blipFill>
      <xdr:spPr bwMode="auto">
        <a:xfrm>
          <a:off x="276531" y="112662"/>
          <a:ext cx="2027903" cy="11457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2190750</xdr:colOff>
      <xdr:row>5</xdr:row>
      <xdr:rowOff>5664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A4CEFA-2E2B-452A-AE66-9E273FD03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" t="4266" r="62048" b="37221"/>
        <a:stretch/>
      </xdr:blipFill>
      <xdr:spPr bwMode="auto">
        <a:xfrm>
          <a:off x="504825" y="0"/>
          <a:ext cx="2190750" cy="11296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559594</xdr:colOff>
      <xdr:row>0</xdr:row>
      <xdr:rowOff>0</xdr:rowOff>
    </xdr:from>
    <xdr:to>
      <xdr:col>3</xdr:col>
      <xdr:colOff>547688</xdr:colOff>
      <xdr:row>4</xdr:row>
      <xdr:rowOff>178593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A4CEFA-2E2B-452A-AE66-9E273FD03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" t="4266" r="62048" b="37221"/>
        <a:stretch/>
      </xdr:blipFill>
      <xdr:spPr bwMode="auto">
        <a:xfrm>
          <a:off x="559594" y="0"/>
          <a:ext cx="2190750" cy="11787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6"/>
  <sheetViews>
    <sheetView tabSelected="1" zoomScale="115" zoomScaleNormal="115" workbookViewId="0">
      <selection activeCell="F29" sqref="F29"/>
    </sheetView>
  </sheetViews>
  <sheetFormatPr baseColWidth="10" defaultColWidth="11.42578125" defaultRowHeight="14.1" customHeight="1" x14ac:dyDescent="0.25"/>
  <cols>
    <col min="1" max="1" width="3.28515625" style="25" customWidth="1"/>
    <col min="2" max="2" width="11.5703125" style="25" bestFit="1" customWidth="1"/>
    <col min="3" max="3" width="30" style="25" customWidth="1"/>
    <col min="4" max="4" width="15.42578125" style="25" customWidth="1"/>
    <col min="5" max="5" width="14.85546875" style="25" customWidth="1"/>
    <col min="6" max="6" width="12.85546875" style="25" bestFit="1" customWidth="1"/>
    <col min="7" max="7" width="15.28515625" style="25" customWidth="1"/>
    <col min="8" max="8" width="15.140625" style="25" customWidth="1"/>
    <col min="9" max="9" width="10.7109375" style="25" customWidth="1"/>
    <col min="10" max="10" width="14.42578125" style="25" customWidth="1"/>
    <col min="11" max="11" width="11.5703125" style="25" bestFit="1" customWidth="1"/>
    <col min="12" max="16384" width="11.42578125" style="25"/>
  </cols>
  <sheetData>
    <row r="1" spans="2:11" ht="27" customHeight="1" x14ac:dyDescent="0.25"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2:11" ht="19.5" x14ac:dyDescent="0.3">
      <c r="B2" s="134" t="s">
        <v>127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11" ht="19.5" customHeight="1" x14ac:dyDescent="0.3">
      <c r="B3" s="134" t="s">
        <v>13</v>
      </c>
      <c r="C3" s="134"/>
      <c r="D3" s="134"/>
      <c r="E3" s="134"/>
      <c r="F3" s="134"/>
      <c r="G3" s="134"/>
      <c r="H3" s="134"/>
      <c r="I3" s="134"/>
      <c r="J3" s="134"/>
      <c r="K3" s="134"/>
    </row>
    <row r="4" spans="2:11" ht="19.5" customHeight="1" x14ac:dyDescent="0.3">
      <c r="B4" s="134" t="s">
        <v>109</v>
      </c>
      <c r="C4" s="134"/>
      <c r="D4" s="134"/>
      <c r="E4" s="134"/>
      <c r="F4" s="134"/>
      <c r="G4" s="134"/>
      <c r="H4" s="134"/>
      <c r="I4" s="134"/>
      <c r="J4" s="134"/>
      <c r="K4" s="134"/>
    </row>
    <row r="5" spans="2:11" s="67" customFormat="1" ht="23.25" customHeight="1" x14ac:dyDescent="0.25">
      <c r="B5" s="66" t="s">
        <v>105</v>
      </c>
      <c r="C5" s="142" t="s">
        <v>193</v>
      </c>
      <c r="D5" s="142"/>
      <c r="E5" s="142"/>
      <c r="F5" s="142"/>
      <c r="G5" s="142"/>
      <c r="H5" s="66" t="s">
        <v>130</v>
      </c>
      <c r="I5" s="143" t="s">
        <v>194</v>
      </c>
      <c r="J5" s="144"/>
      <c r="K5" s="145"/>
    </row>
    <row r="6" spans="2:11" ht="15.75" customHeight="1" x14ac:dyDescent="0.25">
      <c r="B6" s="63" t="s">
        <v>106</v>
      </c>
      <c r="C6" s="141" t="s">
        <v>196</v>
      </c>
      <c r="D6" s="141"/>
      <c r="E6" s="141"/>
      <c r="F6" s="141"/>
      <c r="G6" s="65" t="s">
        <v>107</v>
      </c>
      <c r="H6" s="65">
        <v>2025</v>
      </c>
      <c r="I6" s="65" t="s">
        <v>108</v>
      </c>
      <c r="J6" s="147" t="s">
        <v>195</v>
      </c>
      <c r="K6" s="148"/>
    </row>
    <row r="7" spans="2:11" ht="15" x14ac:dyDescent="0.25">
      <c r="B7" s="137" t="s">
        <v>2</v>
      </c>
      <c r="C7" s="138"/>
      <c r="D7" s="135" t="s">
        <v>3</v>
      </c>
      <c r="E7" s="137" t="s">
        <v>6</v>
      </c>
      <c r="F7" s="138"/>
      <c r="G7" s="135" t="s">
        <v>7</v>
      </c>
      <c r="H7" s="139" t="s">
        <v>11</v>
      </c>
      <c r="I7" s="140"/>
      <c r="J7" s="135" t="s">
        <v>10</v>
      </c>
      <c r="K7" s="135" t="s">
        <v>12</v>
      </c>
    </row>
    <row r="8" spans="2:11" ht="19.5" x14ac:dyDescent="0.25">
      <c r="B8" s="71" t="s">
        <v>0</v>
      </c>
      <c r="C8" s="71" t="s">
        <v>1</v>
      </c>
      <c r="D8" s="136"/>
      <c r="E8" s="71" t="s">
        <v>4</v>
      </c>
      <c r="F8" s="71" t="s">
        <v>5</v>
      </c>
      <c r="G8" s="136"/>
      <c r="H8" s="72" t="s">
        <v>8</v>
      </c>
      <c r="I8" s="73" t="s">
        <v>9</v>
      </c>
      <c r="J8" s="136"/>
      <c r="K8" s="136"/>
    </row>
    <row r="9" spans="2:11" ht="14.1" customHeight="1" x14ac:dyDescent="0.25">
      <c r="B9" s="74" t="s">
        <v>27</v>
      </c>
      <c r="C9" s="27" t="s">
        <v>32</v>
      </c>
      <c r="D9" s="82">
        <f>+D10</f>
        <v>305500000</v>
      </c>
      <c r="E9" s="82">
        <f>+E10</f>
        <v>90609601</v>
      </c>
      <c r="F9" s="82">
        <f>+F10</f>
        <v>0</v>
      </c>
      <c r="G9" s="76">
        <f>+G10</f>
        <v>396109601</v>
      </c>
      <c r="H9" s="76">
        <f>+H10</f>
        <v>362713489</v>
      </c>
      <c r="I9" s="79">
        <f t="shared" ref="I9:I15" si="0">IFERROR(H9/G9,0)</f>
        <v>0.91568971841205127</v>
      </c>
      <c r="J9" s="76">
        <f>+J10</f>
        <v>33396112</v>
      </c>
      <c r="K9" s="79">
        <f>IFERROR(J9/G9,0)</f>
        <v>8.4310281587948691E-2</v>
      </c>
    </row>
    <row r="10" spans="2:11" ht="14.1" customHeight="1" x14ac:dyDescent="0.25">
      <c r="B10" s="74" t="s">
        <v>28</v>
      </c>
      <c r="C10" s="27" t="s">
        <v>33</v>
      </c>
      <c r="D10" s="82">
        <f>+D11+D14+D17+D22</f>
        <v>305500000</v>
      </c>
      <c r="E10" s="82">
        <f>+E11+E14+E17+E22</f>
        <v>90609601</v>
      </c>
      <c r="F10" s="82">
        <f>+F11+F14+F17+F22</f>
        <v>0</v>
      </c>
      <c r="G10" s="76">
        <f>+G11+G14+G17+G22</f>
        <v>396109601</v>
      </c>
      <c r="H10" s="76">
        <f>+H11+H14+H17+H22</f>
        <v>362713489</v>
      </c>
      <c r="I10" s="79">
        <f t="shared" si="0"/>
        <v>0.91568971841205127</v>
      </c>
      <c r="J10" s="76">
        <f>+J11+J14+J17+J22</f>
        <v>33396112</v>
      </c>
      <c r="K10" s="79">
        <f>IFERROR(J10/G10,0)</f>
        <v>8.4310281587948691E-2</v>
      </c>
    </row>
    <row r="11" spans="2:11" ht="14.1" customHeight="1" x14ac:dyDescent="0.25">
      <c r="B11" s="74" t="s">
        <v>29</v>
      </c>
      <c r="C11" s="27" t="s">
        <v>34</v>
      </c>
      <c r="D11" s="82">
        <f>+D12+D13</f>
        <v>60300000</v>
      </c>
      <c r="E11" s="82">
        <f>+E12+E13</f>
        <v>0</v>
      </c>
      <c r="F11" s="82">
        <f>+F12+F13</f>
        <v>0</v>
      </c>
      <c r="G11" s="76">
        <f>+G12+G13</f>
        <v>60300000</v>
      </c>
      <c r="H11" s="76">
        <f>+H12+H13</f>
        <v>28348875</v>
      </c>
      <c r="I11" s="79">
        <f t="shared" si="0"/>
        <v>0.47013059701492538</v>
      </c>
      <c r="J11" s="76">
        <f>+J12+J13</f>
        <v>31951125</v>
      </c>
      <c r="K11" s="79">
        <f>IFERROR(J11/G11,0)</f>
        <v>0.52986940298507468</v>
      </c>
    </row>
    <row r="12" spans="2:11" ht="14.1" customHeight="1" x14ac:dyDescent="0.25">
      <c r="B12" s="28" t="s">
        <v>30</v>
      </c>
      <c r="C12" s="29" t="s">
        <v>35</v>
      </c>
      <c r="D12" s="30">
        <v>300000</v>
      </c>
      <c r="E12" s="30"/>
      <c r="F12" s="30">
        <v>0</v>
      </c>
      <c r="G12" s="77">
        <f>+D12+E12-F12</f>
        <v>300000</v>
      </c>
      <c r="H12" s="60">
        <v>0</v>
      </c>
      <c r="I12" s="80">
        <f t="shared" si="0"/>
        <v>0</v>
      </c>
      <c r="J12" s="77">
        <f>+G12-H12</f>
        <v>300000</v>
      </c>
      <c r="K12" s="80">
        <f>IFERROR(J12/G12,0)</f>
        <v>1</v>
      </c>
    </row>
    <row r="13" spans="2:11" ht="14.1" customHeight="1" x14ac:dyDescent="0.25">
      <c r="B13" s="28" t="s">
        <v>31</v>
      </c>
      <c r="C13" s="29" t="s">
        <v>36</v>
      </c>
      <c r="D13" s="30">
        <v>60000000</v>
      </c>
      <c r="E13" s="30"/>
      <c r="F13" s="30">
        <v>0</v>
      </c>
      <c r="G13" s="77">
        <f>+D13+E13-F13</f>
        <v>60000000</v>
      </c>
      <c r="H13" s="60">
        <v>28348875</v>
      </c>
      <c r="I13" s="80">
        <f t="shared" si="0"/>
        <v>0.47248125000000002</v>
      </c>
      <c r="J13" s="77">
        <f>+G13-H13</f>
        <v>31651125</v>
      </c>
      <c r="K13" s="80">
        <f>IFERROR(J13/G13,0)</f>
        <v>0.52751875000000004</v>
      </c>
    </row>
    <row r="14" spans="2:11" ht="14.1" customHeight="1" x14ac:dyDescent="0.25">
      <c r="B14" s="74" t="s">
        <v>37</v>
      </c>
      <c r="C14" s="27" t="s">
        <v>40</v>
      </c>
      <c r="D14" s="82">
        <f>+D15+D16</f>
        <v>1000000</v>
      </c>
      <c r="E14" s="82">
        <f>+E15+E16</f>
        <v>0</v>
      </c>
      <c r="F14" s="82">
        <f>+F15+F16</f>
        <v>0</v>
      </c>
      <c r="G14" s="76">
        <f>+G15+G16</f>
        <v>1000000</v>
      </c>
      <c r="H14" s="76">
        <f>+H15+H16</f>
        <v>0</v>
      </c>
      <c r="I14" s="79">
        <f t="shared" si="0"/>
        <v>0</v>
      </c>
      <c r="J14" s="76">
        <f>+J15+J16</f>
        <v>1000000</v>
      </c>
      <c r="K14" s="79">
        <f t="shared" ref="K14:K26" si="1">IFERROR(J14/G14,0)</f>
        <v>1</v>
      </c>
    </row>
    <row r="15" spans="2:11" ht="14.1" customHeight="1" x14ac:dyDescent="0.25">
      <c r="B15" s="28" t="s">
        <v>38</v>
      </c>
      <c r="C15" s="29" t="s">
        <v>41</v>
      </c>
      <c r="D15" s="30"/>
      <c r="E15" s="30"/>
      <c r="F15" s="30"/>
      <c r="G15" s="77">
        <f>+D15+E15-F15</f>
        <v>0</v>
      </c>
      <c r="H15" s="60">
        <v>0</v>
      </c>
      <c r="I15" s="80">
        <f t="shared" si="0"/>
        <v>0</v>
      </c>
      <c r="J15" s="77">
        <f>+G15-H15</f>
        <v>0</v>
      </c>
      <c r="K15" s="80">
        <f t="shared" si="1"/>
        <v>0</v>
      </c>
    </row>
    <row r="16" spans="2:11" ht="14.1" customHeight="1" x14ac:dyDescent="0.25">
      <c r="B16" s="28" t="s">
        <v>39</v>
      </c>
      <c r="C16" s="29" t="s">
        <v>42</v>
      </c>
      <c r="D16" s="30">
        <v>1000000</v>
      </c>
      <c r="E16" s="30"/>
      <c r="F16" s="30"/>
      <c r="G16" s="77">
        <f>+D16+E16-F16</f>
        <v>1000000</v>
      </c>
      <c r="H16" s="60">
        <v>0</v>
      </c>
      <c r="I16" s="80">
        <f t="shared" ref="I16:I26" si="2">IFERROR(H16/G16,0)</f>
        <v>0</v>
      </c>
      <c r="J16" s="77">
        <f>+G16-H16</f>
        <v>1000000</v>
      </c>
      <c r="K16" s="80">
        <f t="shared" si="1"/>
        <v>1</v>
      </c>
    </row>
    <row r="17" spans="2:11" ht="14.1" customHeight="1" x14ac:dyDescent="0.25">
      <c r="B17" s="74" t="s">
        <v>43</v>
      </c>
      <c r="C17" s="27" t="s">
        <v>47</v>
      </c>
      <c r="D17" s="82">
        <f>+D18+D19+D20+D21</f>
        <v>241000000</v>
      </c>
      <c r="E17" s="82">
        <f>+E18+E19+E20+E21</f>
        <v>75084245</v>
      </c>
      <c r="F17" s="82">
        <f>+F18+F19+F20+F21</f>
        <v>0</v>
      </c>
      <c r="G17" s="76">
        <f>+G18+G19+G20+G21</f>
        <v>316084245</v>
      </c>
      <c r="H17" s="76">
        <f>+H18+H19+H20+H21</f>
        <v>316084245</v>
      </c>
      <c r="I17" s="79">
        <f t="shared" si="2"/>
        <v>1</v>
      </c>
      <c r="J17" s="76">
        <f>+J18+J19+J20+J21</f>
        <v>0</v>
      </c>
      <c r="K17" s="79">
        <f t="shared" si="1"/>
        <v>0</v>
      </c>
    </row>
    <row r="18" spans="2:11" ht="14.1" customHeight="1" x14ac:dyDescent="0.25">
      <c r="B18" s="28" t="s">
        <v>44</v>
      </c>
      <c r="C18" s="29" t="s">
        <v>48</v>
      </c>
      <c r="D18" s="30">
        <v>241000000</v>
      </c>
      <c r="E18" s="30">
        <v>68964245</v>
      </c>
      <c r="F18" s="30"/>
      <c r="G18" s="77">
        <f>+D18+E18-F18</f>
        <v>309964245</v>
      </c>
      <c r="H18" s="60">
        <v>309964245</v>
      </c>
      <c r="I18" s="80">
        <f t="shared" si="2"/>
        <v>1</v>
      </c>
      <c r="J18" s="77">
        <f>+G18-H18</f>
        <v>0</v>
      </c>
      <c r="K18" s="80">
        <f t="shared" si="1"/>
        <v>0</v>
      </c>
    </row>
    <row r="19" spans="2:11" ht="14.1" customHeight="1" x14ac:dyDescent="0.25">
      <c r="B19" s="28" t="s">
        <v>45</v>
      </c>
      <c r="C19" s="29" t="s">
        <v>49</v>
      </c>
      <c r="D19" s="30"/>
      <c r="E19" s="30"/>
      <c r="F19" s="30"/>
      <c r="G19" s="77">
        <f>+D19+E19-F19</f>
        <v>0</v>
      </c>
      <c r="H19" s="60">
        <v>0</v>
      </c>
      <c r="I19" s="80">
        <f t="shared" si="2"/>
        <v>0</v>
      </c>
      <c r="J19" s="77">
        <f>+G19-H19</f>
        <v>0</v>
      </c>
      <c r="K19" s="80">
        <f t="shared" si="1"/>
        <v>0</v>
      </c>
    </row>
    <row r="20" spans="2:11" ht="14.1" customHeight="1" x14ac:dyDescent="0.25">
      <c r="B20" s="28" t="s">
        <v>46</v>
      </c>
      <c r="C20" s="29" t="s">
        <v>50</v>
      </c>
      <c r="D20" s="30"/>
      <c r="E20" s="30">
        <v>6120000</v>
      </c>
      <c r="F20" s="30"/>
      <c r="G20" s="77">
        <f>+D20+E20-F20</f>
        <v>6120000</v>
      </c>
      <c r="H20" s="60">
        <v>6120000</v>
      </c>
      <c r="I20" s="80">
        <f t="shared" si="2"/>
        <v>1</v>
      </c>
      <c r="J20" s="77">
        <f>+G20-H20</f>
        <v>0</v>
      </c>
      <c r="K20" s="80">
        <f t="shared" si="1"/>
        <v>0</v>
      </c>
    </row>
    <row r="21" spans="2:11" ht="14.1" customHeight="1" x14ac:dyDescent="0.25">
      <c r="B21" s="28" t="s">
        <v>124</v>
      </c>
      <c r="C21" s="29" t="s">
        <v>125</v>
      </c>
      <c r="D21" s="30"/>
      <c r="E21" s="30"/>
      <c r="F21" s="30"/>
      <c r="G21" s="77">
        <f>+D21+E21-F21</f>
        <v>0</v>
      </c>
      <c r="H21" s="60">
        <v>0</v>
      </c>
      <c r="I21" s="80">
        <f t="shared" si="2"/>
        <v>0</v>
      </c>
      <c r="J21" s="77">
        <f>+G21-H21</f>
        <v>0</v>
      </c>
      <c r="K21" s="80">
        <f t="shared" si="1"/>
        <v>0</v>
      </c>
    </row>
    <row r="22" spans="2:11" ht="14.1" customHeight="1" x14ac:dyDescent="0.25">
      <c r="B22" s="74" t="s">
        <v>51</v>
      </c>
      <c r="C22" s="27" t="s">
        <v>55</v>
      </c>
      <c r="D22" s="82">
        <f>+D23+D24+D25</f>
        <v>3200000</v>
      </c>
      <c r="E22" s="82">
        <f>+E23+E24+E25</f>
        <v>15525356</v>
      </c>
      <c r="F22" s="82">
        <f>+F23+F24+F25</f>
        <v>0</v>
      </c>
      <c r="G22" s="76">
        <f>+G23+G24+G25</f>
        <v>18725356</v>
      </c>
      <c r="H22" s="76">
        <f>+H23+H24+H25</f>
        <v>18280369</v>
      </c>
      <c r="I22" s="79">
        <f t="shared" si="2"/>
        <v>0.97623612603146237</v>
      </c>
      <c r="J22" s="76">
        <f>+J23+J24+J25</f>
        <v>444987</v>
      </c>
      <c r="K22" s="79">
        <f t="shared" si="1"/>
        <v>2.3763873968537633E-2</v>
      </c>
    </row>
    <row r="23" spans="2:11" ht="14.1" customHeight="1" x14ac:dyDescent="0.25">
      <c r="B23" s="28" t="s">
        <v>52</v>
      </c>
      <c r="C23" s="29" t="s">
        <v>56</v>
      </c>
      <c r="D23" s="30">
        <v>1100000</v>
      </c>
      <c r="E23" s="30">
        <v>15525356</v>
      </c>
      <c r="F23" s="30"/>
      <c r="G23" s="77">
        <f>+D23+E23-F23</f>
        <v>16625356</v>
      </c>
      <c r="H23" s="60">
        <v>16625356</v>
      </c>
      <c r="I23" s="80">
        <f t="shared" si="2"/>
        <v>1</v>
      </c>
      <c r="J23" s="77">
        <f>+G23-H23</f>
        <v>0</v>
      </c>
      <c r="K23" s="80">
        <f t="shared" si="1"/>
        <v>0</v>
      </c>
    </row>
    <row r="24" spans="2:11" ht="14.1" customHeight="1" x14ac:dyDescent="0.25">
      <c r="B24" s="28" t="s">
        <v>53</v>
      </c>
      <c r="C24" s="29" t="s">
        <v>57</v>
      </c>
      <c r="D24" s="30">
        <v>2100000</v>
      </c>
      <c r="E24" s="30"/>
      <c r="F24" s="30"/>
      <c r="G24" s="77">
        <f>+D24+E24-F24</f>
        <v>2100000</v>
      </c>
      <c r="H24" s="60">
        <v>1655013</v>
      </c>
      <c r="I24" s="80">
        <f t="shared" si="2"/>
        <v>0.78810142857142862</v>
      </c>
      <c r="J24" s="77">
        <f>+G24-H24</f>
        <v>444987</v>
      </c>
      <c r="K24" s="80">
        <f t="shared" si="1"/>
        <v>0.21189857142857144</v>
      </c>
    </row>
    <row r="25" spans="2:11" ht="14.1" customHeight="1" x14ac:dyDescent="0.25">
      <c r="B25" s="28" t="s">
        <v>54</v>
      </c>
      <c r="C25" s="29" t="s">
        <v>58</v>
      </c>
      <c r="D25" s="30"/>
      <c r="E25" s="30"/>
      <c r="F25" s="30"/>
      <c r="G25" s="77">
        <f>+D25+E25-F25</f>
        <v>0</v>
      </c>
      <c r="H25" s="60">
        <v>0</v>
      </c>
      <c r="I25" s="80">
        <f t="shared" si="2"/>
        <v>0</v>
      </c>
      <c r="J25" s="77">
        <f>+G25-H25</f>
        <v>0</v>
      </c>
      <c r="K25" s="80">
        <f t="shared" si="1"/>
        <v>0</v>
      </c>
    </row>
    <row r="26" spans="2:11" ht="14.1" customHeight="1" x14ac:dyDescent="0.25">
      <c r="B26" s="61"/>
      <c r="C26" s="62" t="s">
        <v>26</v>
      </c>
      <c r="D26" s="83">
        <f t="shared" ref="D26:J26" si="3">+D12+D13+D15+D16+D18+D19+D20+D21+D23+D24+D25</f>
        <v>305500000</v>
      </c>
      <c r="E26" s="83">
        <f t="shared" si="3"/>
        <v>90609601</v>
      </c>
      <c r="F26" s="83">
        <f t="shared" si="3"/>
        <v>0</v>
      </c>
      <c r="G26" s="78">
        <f>+G12+G13+G15+G16+G18+G19+G20+G21+G23+G24+G25</f>
        <v>396109601</v>
      </c>
      <c r="H26" s="78">
        <f>+H12+H13+H15+H16+H18+H19+H20+H21+H23+H24+H25</f>
        <v>362713489</v>
      </c>
      <c r="I26" s="81">
        <f t="shared" si="2"/>
        <v>0.91568971841205127</v>
      </c>
      <c r="J26" s="78">
        <f t="shared" si="3"/>
        <v>33396112</v>
      </c>
      <c r="K26" s="81">
        <f t="shared" si="1"/>
        <v>8.4310281587948691E-2</v>
      </c>
    </row>
    <row r="30" spans="2:11" ht="14.1" customHeight="1" x14ac:dyDescent="0.25">
      <c r="C30" s="26"/>
      <c r="D30" s="26"/>
      <c r="E30" s="26"/>
      <c r="F30" s="26"/>
      <c r="G30" s="26"/>
      <c r="H30" s="26"/>
      <c r="I30" s="26"/>
      <c r="J30" s="26"/>
      <c r="K30" s="26"/>
    </row>
    <row r="31" spans="2:11" ht="14.1" customHeight="1" thickBot="1" x14ac:dyDescent="0.35">
      <c r="B31" s="149"/>
      <c r="C31" s="149"/>
      <c r="D31" s="149"/>
      <c r="E31" s="149"/>
      <c r="F31" s="68"/>
      <c r="G31" s="68"/>
      <c r="H31" s="149"/>
      <c r="I31" s="149"/>
      <c r="J31" s="149"/>
      <c r="K31" s="149"/>
    </row>
    <row r="32" spans="2:11" ht="14.1" customHeight="1" x14ac:dyDescent="0.3">
      <c r="B32" s="146" t="s">
        <v>197</v>
      </c>
      <c r="C32" s="146"/>
      <c r="D32" s="146"/>
      <c r="E32" s="146"/>
      <c r="F32" s="68"/>
      <c r="G32" s="68"/>
      <c r="H32" s="146" t="s">
        <v>198</v>
      </c>
      <c r="I32" s="146"/>
      <c r="J32" s="146"/>
      <c r="K32" s="146"/>
    </row>
    <row r="33" spans="2:11" ht="14.1" customHeight="1" x14ac:dyDescent="0.3">
      <c r="B33" s="69" t="s">
        <v>128</v>
      </c>
      <c r="C33" s="70"/>
      <c r="E33" s="68"/>
      <c r="F33" s="68"/>
      <c r="G33" s="68"/>
      <c r="H33" s="146" t="s">
        <v>126</v>
      </c>
      <c r="I33" s="146"/>
      <c r="J33" s="146"/>
      <c r="K33" s="146"/>
    </row>
    <row r="34" spans="2:11" ht="14.1" customHeight="1" x14ac:dyDescent="0.3">
      <c r="C34" s="68"/>
      <c r="D34" s="68"/>
      <c r="E34" s="68"/>
      <c r="F34" s="68"/>
      <c r="G34" s="68"/>
      <c r="H34" s="146" t="s">
        <v>199</v>
      </c>
      <c r="I34" s="146"/>
      <c r="J34" s="146"/>
      <c r="K34" s="146"/>
    </row>
    <row r="35" spans="2:11" ht="14.1" customHeight="1" x14ac:dyDescent="0.3">
      <c r="C35" s="68"/>
      <c r="D35" s="68"/>
      <c r="E35" s="68"/>
      <c r="F35" s="68"/>
      <c r="G35" s="68"/>
      <c r="H35" s="68"/>
      <c r="I35" s="68"/>
      <c r="J35" s="68"/>
      <c r="K35" s="26"/>
    </row>
    <row r="36" spans="2:11" ht="14.1" customHeight="1" x14ac:dyDescent="0.25">
      <c r="C36" s="26"/>
      <c r="D36" s="26"/>
      <c r="E36" s="26"/>
      <c r="F36" s="26"/>
      <c r="G36" s="26"/>
      <c r="H36" s="26"/>
      <c r="I36" s="26"/>
      <c r="J36" s="26"/>
      <c r="K36" s="26"/>
    </row>
  </sheetData>
  <sheetProtection algorithmName="SHA-512" hashValue="vILO4S7kqsAXE6uPChckJNAhZEnZAwIooKivRCR/eUPk/Jh/frVdigF3bpe8a4ETWA9iIqTkSD3fso3GT7M+8g==" saltValue="hZ4oA3+KNMZi+psvBPUHRg==" spinCount="100000" sheet="1"/>
  <mergeCells count="20">
    <mergeCell ref="H33:K33"/>
    <mergeCell ref="H32:K32"/>
    <mergeCell ref="H34:K34"/>
    <mergeCell ref="J6:K6"/>
    <mergeCell ref="B31:E31"/>
    <mergeCell ref="B32:E32"/>
    <mergeCell ref="H31:K31"/>
    <mergeCell ref="B2:K2"/>
    <mergeCell ref="K7:K8"/>
    <mergeCell ref="B3:K3"/>
    <mergeCell ref="B4:K4"/>
    <mergeCell ref="B7:C7"/>
    <mergeCell ref="D7:D8"/>
    <mergeCell ref="E7:F7"/>
    <mergeCell ref="G7:G8"/>
    <mergeCell ref="H7:I7"/>
    <mergeCell ref="J7:J8"/>
    <mergeCell ref="C6:F6"/>
    <mergeCell ref="C5:G5"/>
    <mergeCell ref="I5:K5"/>
  </mergeCells>
  <pageMargins left="1.6929133858267718" right="0.70866141732283472" top="0.74803149606299213" bottom="0.47244094488188981" header="0.31496062992125984" footer="0.31496062992125984"/>
  <pageSetup paperSize="119" scale="87" fitToHeight="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zoomScaleNormal="100" workbookViewId="0">
      <selection activeCell="J7" sqref="J7:O7"/>
    </sheetView>
  </sheetViews>
  <sheetFormatPr baseColWidth="10" defaultColWidth="11.42578125" defaultRowHeight="15" x14ac:dyDescent="0.25"/>
  <cols>
    <col min="1" max="1" width="1.85546875" style="86" customWidth="1"/>
    <col min="2" max="2" width="8.42578125" style="86" customWidth="1"/>
    <col min="3" max="3" width="46.42578125" style="114" customWidth="1"/>
    <col min="4" max="10" width="13.140625" style="86" customWidth="1"/>
    <col min="11" max="11" width="10.5703125" style="86" customWidth="1"/>
    <col min="12" max="12" width="13.140625" style="86" customWidth="1"/>
    <col min="13" max="13" width="12" style="86" customWidth="1"/>
    <col min="14" max="14" width="13.140625" style="86" customWidth="1"/>
    <col min="15" max="15" width="10.7109375" style="86" customWidth="1"/>
    <col min="16" max="16" width="15.5703125" style="86" bestFit="1" customWidth="1"/>
    <col min="17" max="16384" width="11.42578125" style="86"/>
  </cols>
  <sheetData>
    <row r="1" spans="1:15" x14ac:dyDescent="0.25">
      <c r="A1" s="150" t="s">
        <v>169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s="87" customFormat="1" ht="19.5" x14ac:dyDescent="0.3">
      <c r="A2" s="163" t="s">
        <v>127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5" s="87" customFormat="1" ht="19.5" x14ac:dyDescent="0.3">
      <c r="A3" s="163" t="s">
        <v>13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5" s="87" customFormat="1" ht="19.5" x14ac:dyDescent="0.3">
      <c r="A4" s="163" t="s">
        <v>129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1:15" x14ac:dyDescent="0.25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5" x14ac:dyDescent="0.2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5" s="88" customFormat="1" ht="19.5" customHeight="1" x14ac:dyDescent="0.2">
      <c r="B7" s="89" t="s">
        <v>168</v>
      </c>
      <c r="C7" s="164" t="s">
        <v>193</v>
      </c>
      <c r="D7" s="164"/>
      <c r="E7" s="164"/>
      <c r="F7" s="164"/>
      <c r="G7" s="164"/>
      <c r="H7" s="164"/>
      <c r="I7" s="89" t="s">
        <v>130</v>
      </c>
      <c r="J7" s="166" t="s">
        <v>194</v>
      </c>
      <c r="K7" s="166"/>
      <c r="L7" s="166"/>
      <c r="M7" s="166"/>
      <c r="N7" s="166"/>
      <c r="O7" s="166"/>
    </row>
    <row r="8" spans="1:15" s="88" customFormat="1" ht="19.5" customHeight="1" x14ac:dyDescent="0.2">
      <c r="B8" s="89" t="s">
        <v>106</v>
      </c>
      <c r="C8" s="165" t="s">
        <v>196</v>
      </c>
      <c r="D8" s="165"/>
      <c r="E8" s="165"/>
      <c r="F8" s="165"/>
      <c r="G8" s="165"/>
      <c r="H8" s="90" t="s">
        <v>107</v>
      </c>
      <c r="I8" s="91">
        <v>2025</v>
      </c>
      <c r="J8" s="90" t="s">
        <v>108</v>
      </c>
      <c r="K8" s="166" t="s">
        <v>195</v>
      </c>
      <c r="L8" s="166"/>
      <c r="M8" s="166"/>
      <c r="N8" s="166"/>
      <c r="O8" s="166"/>
    </row>
    <row r="9" spans="1:15" ht="15" customHeight="1" x14ac:dyDescent="0.25">
      <c r="B9" s="158" t="s">
        <v>2</v>
      </c>
      <c r="C9" s="159"/>
      <c r="D9" s="156" t="s">
        <v>3</v>
      </c>
      <c r="E9" s="151" t="s">
        <v>14</v>
      </c>
      <c r="F9" s="152"/>
      <c r="G9" s="151" t="s">
        <v>6</v>
      </c>
      <c r="H9" s="152"/>
      <c r="I9" s="153" t="s">
        <v>17</v>
      </c>
      <c r="J9" s="154"/>
      <c r="K9" s="155"/>
      <c r="L9" s="160" t="s">
        <v>21</v>
      </c>
      <c r="M9" s="156" t="s">
        <v>22</v>
      </c>
      <c r="N9" s="156" t="s">
        <v>23</v>
      </c>
      <c r="O9" s="156" t="s">
        <v>24</v>
      </c>
    </row>
    <row r="10" spans="1:15" s="103" customFormat="1" ht="27" x14ac:dyDescent="0.15">
      <c r="B10" s="117" t="s">
        <v>0</v>
      </c>
      <c r="C10" s="118" t="s">
        <v>1</v>
      </c>
      <c r="D10" s="157"/>
      <c r="E10" s="117" t="s">
        <v>15</v>
      </c>
      <c r="F10" s="118" t="s">
        <v>16</v>
      </c>
      <c r="G10" s="117" t="s">
        <v>4</v>
      </c>
      <c r="H10" s="118" t="s">
        <v>5</v>
      </c>
      <c r="I10" s="118" t="s">
        <v>18</v>
      </c>
      <c r="J10" s="118" t="s">
        <v>19</v>
      </c>
      <c r="K10" s="119" t="s">
        <v>20</v>
      </c>
      <c r="L10" s="161"/>
      <c r="M10" s="157"/>
      <c r="N10" s="157"/>
      <c r="O10" s="157"/>
    </row>
    <row r="11" spans="1:15" ht="14.1" customHeight="1" x14ac:dyDescent="0.25">
      <c r="B11" s="92">
        <v>2</v>
      </c>
      <c r="C11" s="130" t="s">
        <v>82</v>
      </c>
      <c r="D11" s="120">
        <f>+D12+D15+D26</f>
        <v>293500000</v>
      </c>
      <c r="E11" s="120">
        <f t="shared" ref="E11:J11" si="0">+E12+E15+E26</f>
        <v>24605000</v>
      </c>
      <c r="F11" s="120">
        <f t="shared" si="0"/>
        <v>48605000</v>
      </c>
      <c r="G11" s="120">
        <f t="shared" si="0"/>
        <v>31122436</v>
      </c>
      <c r="H11" s="120">
        <f t="shared" si="0"/>
        <v>0</v>
      </c>
      <c r="I11" s="120">
        <f t="shared" si="0"/>
        <v>300622436</v>
      </c>
      <c r="J11" s="120">
        <f t="shared" si="0"/>
        <v>60195815</v>
      </c>
      <c r="K11" s="123">
        <f t="shared" ref="K11:K49" si="1">IFERROR(J11/I11,0)</f>
        <v>0.20023726705481157</v>
      </c>
      <c r="L11" s="124">
        <f>+L12+L15+L26</f>
        <v>240426621</v>
      </c>
      <c r="M11" s="123">
        <f t="shared" ref="M11:M30" si="2">IFERROR(L11/I11,0)</f>
        <v>0.7997627329451884</v>
      </c>
      <c r="N11" s="124">
        <f>+N12+N15+N26</f>
        <v>46195815</v>
      </c>
      <c r="O11" s="127">
        <f>IFERROR(N11/J11,0)</f>
        <v>0.76742569230103452</v>
      </c>
    </row>
    <row r="12" spans="1:15" ht="14.1" customHeight="1" x14ac:dyDescent="0.25">
      <c r="B12" s="92" t="s">
        <v>59</v>
      </c>
      <c r="C12" s="131" t="s">
        <v>83</v>
      </c>
      <c r="D12" s="129">
        <f t="shared" ref="D12:J12" si="3">+SUM(D13:D14)</f>
        <v>26000000</v>
      </c>
      <c r="E12" s="82">
        <f t="shared" si="3"/>
        <v>2000000</v>
      </c>
      <c r="F12" s="82">
        <f t="shared" si="3"/>
        <v>0</v>
      </c>
      <c r="G12" s="82">
        <f t="shared" si="3"/>
        <v>0</v>
      </c>
      <c r="H12" s="82">
        <f t="shared" si="3"/>
        <v>0</v>
      </c>
      <c r="I12" s="82">
        <f t="shared" si="3"/>
        <v>28000000</v>
      </c>
      <c r="J12" s="82">
        <f t="shared" si="3"/>
        <v>28000000</v>
      </c>
      <c r="K12" s="125">
        <f t="shared" si="1"/>
        <v>1</v>
      </c>
      <c r="L12" s="76">
        <f>+SUM(L13:L14)</f>
        <v>0</v>
      </c>
      <c r="M12" s="123">
        <f t="shared" si="2"/>
        <v>0</v>
      </c>
      <c r="N12" s="76">
        <f>+SUM(N13:N14)</f>
        <v>14000000</v>
      </c>
      <c r="O12" s="127">
        <f>IFERROR(N12/J12,0)</f>
        <v>0.5</v>
      </c>
    </row>
    <row r="13" spans="1:15" ht="14.1" customHeight="1" x14ac:dyDescent="0.25">
      <c r="B13" s="93" t="s">
        <v>60</v>
      </c>
      <c r="C13" s="112" t="s">
        <v>84</v>
      </c>
      <c r="D13" s="30"/>
      <c r="E13" s="30">
        <v>0</v>
      </c>
      <c r="F13" s="30">
        <v>0</v>
      </c>
      <c r="G13" s="30">
        <v>0</v>
      </c>
      <c r="H13" s="30">
        <v>0</v>
      </c>
      <c r="I13" s="121">
        <f>+D13+E13-F13+G13-H13</f>
        <v>0</v>
      </c>
      <c r="J13" s="30"/>
      <c r="K13" s="125">
        <f t="shared" si="1"/>
        <v>0</v>
      </c>
      <c r="L13" s="77">
        <f>+I13-J13</f>
        <v>0</v>
      </c>
      <c r="M13" s="125">
        <f t="shared" si="2"/>
        <v>0</v>
      </c>
      <c r="N13" s="84">
        <v>0</v>
      </c>
      <c r="O13" s="128">
        <f>IFERROR(N13/J13,0)</f>
        <v>0</v>
      </c>
    </row>
    <row r="14" spans="1:15" ht="14.1" customHeight="1" x14ac:dyDescent="0.25">
      <c r="B14" s="93" t="s">
        <v>61</v>
      </c>
      <c r="C14" s="113" t="s">
        <v>85</v>
      </c>
      <c r="D14" s="30">
        <v>26000000</v>
      </c>
      <c r="E14" s="30">
        <v>2000000</v>
      </c>
      <c r="F14" s="30">
        <v>0</v>
      </c>
      <c r="G14" s="30">
        <v>0</v>
      </c>
      <c r="H14" s="30">
        <v>0</v>
      </c>
      <c r="I14" s="122">
        <f>+D14+E14-F14+G14-H14</f>
        <v>28000000</v>
      </c>
      <c r="J14" s="30">
        <v>28000000</v>
      </c>
      <c r="K14" s="125">
        <f t="shared" si="1"/>
        <v>1</v>
      </c>
      <c r="L14" s="77">
        <f>+I14-J14</f>
        <v>0</v>
      </c>
      <c r="M14" s="125">
        <f t="shared" si="2"/>
        <v>0</v>
      </c>
      <c r="N14" s="84">
        <v>14000000</v>
      </c>
      <c r="O14" s="128">
        <f>IFERROR(N14/J14,0)</f>
        <v>0.5</v>
      </c>
    </row>
    <row r="15" spans="1:15" ht="14.1" customHeight="1" x14ac:dyDescent="0.25">
      <c r="B15" s="92" t="s">
        <v>62</v>
      </c>
      <c r="C15" s="131" t="s">
        <v>86</v>
      </c>
      <c r="D15" s="82">
        <f t="shared" ref="D15:J15" si="4">+SUM(D16:D25)</f>
        <v>249500000</v>
      </c>
      <c r="E15" s="82">
        <f t="shared" si="4"/>
        <v>22605000</v>
      </c>
      <c r="F15" s="82">
        <f t="shared" si="4"/>
        <v>40150000</v>
      </c>
      <c r="G15" s="82">
        <f t="shared" si="4"/>
        <v>31122436</v>
      </c>
      <c r="H15" s="82">
        <f t="shared" si="4"/>
        <v>0</v>
      </c>
      <c r="I15" s="82">
        <f t="shared" si="4"/>
        <v>263077436</v>
      </c>
      <c r="J15" s="82">
        <f t="shared" si="4"/>
        <v>32195815</v>
      </c>
      <c r="K15" s="123">
        <f t="shared" si="1"/>
        <v>0.12238151431580777</v>
      </c>
      <c r="L15" s="76">
        <f>+SUM(L16:L25)</f>
        <v>230881621</v>
      </c>
      <c r="M15" s="123">
        <f t="shared" si="2"/>
        <v>0.87761848568419221</v>
      </c>
      <c r="N15" s="76">
        <f>+N16+N17+N18+N19+N20+N21+N22+N23+N24+N25</f>
        <v>32195815</v>
      </c>
      <c r="O15" s="127">
        <f>IFERROR(N15/J15,0)</f>
        <v>1</v>
      </c>
    </row>
    <row r="16" spans="1:15" ht="14.1" customHeight="1" x14ac:dyDescent="0.25">
      <c r="B16" s="93" t="s">
        <v>63</v>
      </c>
      <c r="C16" s="113" t="s">
        <v>87</v>
      </c>
      <c r="D16" s="30">
        <v>53800000</v>
      </c>
      <c r="E16" s="30">
        <v>14150000</v>
      </c>
      <c r="F16" s="30">
        <v>0</v>
      </c>
      <c r="G16" s="30">
        <v>15597080</v>
      </c>
      <c r="H16" s="30">
        <v>0</v>
      </c>
      <c r="I16" s="122">
        <f t="shared" ref="I16:I25" si="5">+D16+E16-F16+G16-H16</f>
        <v>83547080</v>
      </c>
      <c r="J16" s="30">
        <v>32150000</v>
      </c>
      <c r="K16" s="125">
        <f t="shared" si="1"/>
        <v>0.38481297012415033</v>
      </c>
      <c r="L16" s="77">
        <f>+I16-J16</f>
        <v>51397080</v>
      </c>
      <c r="M16" s="125">
        <f t="shared" si="2"/>
        <v>0.61518702987584961</v>
      </c>
      <c r="N16" s="75">
        <v>32150000</v>
      </c>
      <c r="O16" s="128">
        <f t="shared" ref="O16:O48" si="6">IFERROR(N16/J16,0)</f>
        <v>1</v>
      </c>
    </row>
    <row r="17" spans="2:16" ht="14.1" customHeight="1" x14ac:dyDescent="0.25">
      <c r="B17" s="93" t="s">
        <v>64</v>
      </c>
      <c r="C17" s="113" t="s">
        <v>88</v>
      </c>
      <c r="D17" s="30">
        <v>61000000</v>
      </c>
      <c r="E17" s="30">
        <v>0</v>
      </c>
      <c r="F17" s="30">
        <v>0</v>
      </c>
      <c r="G17" s="30">
        <v>0</v>
      </c>
      <c r="H17" s="30">
        <v>0</v>
      </c>
      <c r="I17" s="122">
        <f t="shared" si="5"/>
        <v>61000000</v>
      </c>
      <c r="J17" s="30">
        <v>0</v>
      </c>
      <c r="K17" s="125">
        <f t="shared" si="1"/>
        <v>0</v>
      </c>
      <c r="L17" s="77">
        <f t="shared" ref="L17:L25" si="7">+I17-J17</f>
        <v>61000000</v>
      </c>
      <c r="M17" s="125">
        <f t="shared" si="2"/>
        <v>1</v>
      </c>
      <c r="N17" s="75">
        <v>0</v>
      </c>
      <c r="O17" s="128">
        <f t="shared" si="6"/>
        <v>0</v>
      </c>
    </row>
    <row r="18" spans="2:16" ht="14.1" customHeight="1" x14ac:dyDescent="0.25">
      <c r="B18" s="93" t="s">
        <v>65</v>
      </c>
      <c r="C18" s="113" t="s">
        <v>89</v>
      </c>
      <c r="D18" s="30">
        <v>10000000</v>
      </c>
      <c r="E18" s="30">
        <v>0</v>
      </c>
      <c r="F18" s="30">
        <v>10000000</v>
      </c>
      <c r="G18" s="30">
        <v>0</v>
      </c>
      <c r="H18" s="30">
        <v>0</v>
      </c>
      <c r="I18" s="122">
        <f t="shared" si="5"/>
        <v>0</v>
      </c>
      <c r="J18" s="30">
        <v>0</v>
      </c>
      <c r="K18" s="125">
        <f t="shared" si="1"/>
        <v>0</v>
      </c>
      <c r="L18" s="77">
        <f t="shared" si="7"/>
        <v>0</v>
      </c>
      <c r="M18" s="125">
        <f t="shared" si="2"/>
        <v>0</v>
      </c>
      <c r="N18" s="75">
        <v>0</v>
      </c>
      <c r="O18" s="128">
        <f t="shared" si="6"/>
        <v>0</v>
      </c>
    </row>
    <row r="19" spans="2:16" ht="14.1" customHeight="1" x14ac:dyDescent="0.25">
      <c r="B19" s="93" t="s">
        <v>66</v>
      </c>
      <c r="C19" s="113" t="s">
        <v>90</v>
      </c>
      <c r="D19" s="30">
        <v>92000000</v>
      </c>
      <c r="E19" s="30">
        <v>0</v>
      </c>
      <c r="F19" s="30">
        <v>30150000</v>
      </c>
      <c r="G19" s="30">
        <v>15525356</v>
      </c>
      <c r="H19" s="30">
        <v>0</v>
      </c>
      <c r="I19" s="122">
        <f t="shared" si="5"/>
        <v>77375356</v>
      </c>
      <c r="J19" s="30">
        <v>0</v>
      </c>
      <c r="K19" s="125">
        <f t="shared" si="1"/>
        <v>0</v>
      </c>
      <c r="L19" s="77">
        <f t="shared" si="7"/>
        <v>77375356</v>
      </c>
      <c r="M19" s="125">
        <f t="shared" si="2"/>
        <v>1</v>
      </c>
      <c r="N19" s="75">
        <v>0</v>
      </c>
      <c r="O19" s="128">
        <f>IFERROR(N19/J19,0)</f>
        <v>0</v>
      </c>
    </row>
    <row r="20" spans="2:16" ht="14.1" customHeight="1" x14ac:dyDescent="0.25">
      <c r="B20" s="93" t="s">
        <v>67</v>
      </c>
      <c r="C20" s="113" t="s">
        <v>91</v>
      </c>
      <c r="D20" s="30">
        <v>4000000</v>
      </c>
      <c r="E20" s="30">
        <v>0</v>
      </c>
      <c r="F20" s="30">
        <v>0</v>
      </c>
      <c r="G20" s="30">
        <v>0</v>
      </c>
      <c r="H20" s="30">
        <v>0</v>
      </c>
      <c r="I20" s="122">
        <f t="shared" si="5"/>
        <v>4000000</v>
      </c>
      <c r="J20" s="30">
        <v>0</v>
      </c>
      <c r="K20" s="125">
        <f t="shared" si="1"/>
        <v>0</v>
      </c>
      <c r="L20" s="77">
        <f t="shared" si="7"/>
        <v>4000000</v>
      </c>
      <c r="M20" s="125">
        <f t="shared" si="2"/>
        <v>1</v>
      </c>
      <c r="N20" s="75">
        <v>0</v>
      </c>
      <c r="O20" s="128">
        <f t="shared" si="6"/>
        <v>0</v>
      </c>
    </row>
    <row r="21" spans="2:16" ht="14.1" customHeight="1" x14ac:dyDescent="0.25">
      <c r="B21" s="93" t="s">
        <v>68</v>
      </c>
      <c r="C21" s="113" t="s">
        <v>92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122">
        <f t="shared" si="5"/>
        <v>0</v>
      </c>
      <c r="J21" s="30">
        <v>0</v>
      </c>
      <c r="K21" s="125">
        <f t="shared" si="1"/>
        <v>0</v>
      </c>
      <c r="L21" s="77">
        <f t="shared" si="7"/>
        <v>0</v>
      </c>
      <c r="M21" s="125">
        <f t="shared" si="2"/>
        <v>0</v>
      </c>
      <c r="N21" s="75">
        <v>0</v>
      </c>
      <c r="O21" s="128">
        <f t="shared" si="6"/>
        <v>0</v>
      </c>
      <c r="P21" s="94"/>
    </row>
    <row r="22" spans="2:16" ht="14.1" customHeight="1" x14ac:dyDescent="0.25">
      <c r="B22" s="93" t="s">
        <v>69</v>
      </c>
      <c r="C22" s="113" t="s">
        <v>142</v>
      </c>
      <c r="D22" s="30">
        <v>20000000</v>
      </c>
      <c r="E22" s="30">
        <v>8455000</v>
      </c>
      <c r="F22" s="30">
        <v>0</v>
      </c>
      <c r="G22" s="30">
        <v>0</v>
      </c>
      <c r="H22" s="30">
        <v>0</v>
      </c>
      <c r="I22" s="122">
        <f t="shared" si="5"/>
        <v>28455000</v>
      </c>
      <c r="J22" s="30">
        <v>0</v>
      </c>
      <c r="K22" s="125">
        <f t="shared" si="1"/>
        <v>0</v>
      </c>
      <c r="L22" s="77">
        <f t="shared" si="7"/>
        <v>28455000</v>
      </c>
      <c r="M22" s="125">
        <f t="shared" si="2"/>
        <v>1</v>
      </c>
      <c r="N22" s="75">
        <v>0</v>
      </c>
      <c r="O22" s="128">
        <f t="shared" si="6"/>
        <v>0</v>
      </c>
    </row>
    <row r="23" spans="2:16" ht="14.1" customHeight="1" x14ac:dyDescent="0.25">
      <c r="B23" s="93" t="s">
        <v>70</v>
      </c>
      <c r="C23" s="113" t="s">
        <v>93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122">
        <f t="shared" si="5"/>
        <v>0</v>
      </c>
      <c r="J23" s="30">
        <v>0</v>
      </c>
      <c r="K23" s="125">
        <f t="shared" si="1"/>
        <v>0</v>
      </c>
      <c r="L23" s="77">
        <f t="shared" si="7"/>
        <v>0</v>
      </c>
      <c r="M23" s="125">
        <f t="shared" si="2"/>
        <v>0</v>
      </c>
      <c r="N23" s="75">
        <v>0</v>
      </c>
      <c r="O23" s="128">
        <f t="shared" si="6"/>
        <v>0</v>
      </c>
      <c r="P23" s="95"/>
    </row>
    <row r="24" spans="2:16" ht="14.1" customHeight="1" x14ac:dyDescent="0.25">
      <c r="B24" s="93" t="s">
        <v>71</v>
      </c>
      <c r="C24" s="113" t="s">
        <v>94</v>
      </c>
      <c r="D24" s="30">
        <v>8000000</v>
      </c>
      <c r="E24" s="30">
        <v>0</v>
      </c>
      <c r="F24" s="30">
        <v>0</v>
      </c>
      <c r="G24" s="30">
        <v>0</v>
      </c>
      <c r="H24" s="30">
        <v>0</v>
      </c>
      <c r="I24" s="122">
        <f t="shared" si="5"/>
        <v>8000000</v>
      </c>
      <c r="J24" s="30">
        <v>0</v>
      </c>
      <c r="K24" s="125">
        <f t="shared" si="1"/>
        <v>0</v>
      </c>
      <c r="L24" s="77">
        <f t="shared" si="7"/>
        <v>8000000</v>
      </c>
      <c r="M24" s="125">
        <f t="shared" si="2"/>
        <v>1</v>
      </c>
      <c r="N24" s="75">
        <v>0</v>
      </c>
      <c r="O24" s="128">
        <f t="shared" si="6"/>
        <v>0</v>
      </c>
    </row>
    <row r="25" spans="2:16" ht="14.1" customHeight="1" x14ac:dyDescent="0.25">
      <c r="B25" s="93" t="s">
        <v>72</v>
      </c>
      <c r="C25" s="113" t="s">
        <v>95</v>
      </c>
      <c r="D25" s="30">
        <v>700000</v>
      </c>
      <c r="E25" s="30">
        <v>0</v>
      </c>
      <c r="F25" s="30"/>
      <c r="G25" s="32">
        <v>0</v>
      </c>
      <c r="H25" s="30"/>
      <c r="I25" s="122">
        <f t="shared" si="5"/>
        <v>700000</v>
      </c>
      <c r="J25" s="30">
        <v>45815</v>
      </c>
      <c r="K25" s="125">
        <f t="shared" si="1"/>
        <v>6.5449999999999994E-2</v>
      </c>
      <c r="L25" s="77">
        <f t="shared" si="7"/>
        <v>654185</v>
      </c>
      <c r="M25" s="125">
        <f t="shared" si="2"/>
        <v>0.93454999999999999</v>
      </c>
      <c r="N25" s="75">
        <v>45815</v>
      </c>
      <c r="O25" s="128">
        <f t="shared" si="6"/>
        <v>1</v>
      </c>
    </row>
    <row r="26" spans="2:16" ht="14.1" customHeight="1" x14ac:dyDescent="0.25">
      <c r="B26" s="92" t="s">
        <v>73</v>
      </c>
      <c r="C26" s="131" t="s">
        <v>96</v>
      </c>
      <c r="D26" s="82">
        <f t="shared" ref="D26:J26" si="8">+SUM(D27:D28)</f>
        <v>18000000</v>
      </c>
      <c r="E26" s="82">
        <f t="shared" si="8"/>
        <v>0</v>
      </c>
      <c r="F26" s="82">
        <f t="shared" si="8"/>
        <v>8455000</v>
      </c>
      <c r="G26" s="82">
        <f t="shared" si="8"/>
        <v>0</v>
      </c>
      <c r="H26" s="82">
        <f t="shared" si="8"/>
        <v>0</v>
      </c>
      <c r="I26" s="82">
        <f t="shared" si="8"/>
        <v>9545000</v>
      </c>
      <c r="J26" s="82">
        <f t="shared" si="8"/>
        <v>0</v>
      </c>
      <c r="K26" s="123">
        <f t="shared" si="1"/>
        <v>0</v>
      </c>
      <c r="L26" s="76">
        <f>+SUM(L27:L28)</f>
        <v>9545000</v>
      </c>
      <c r="M26" s="123">
        <f t="shared" si="2"/>
        <v>1</v>
      </c>
      <c r="N26" s="76">
        <f>+SUM(N27:N28)</f>
        <v>0</v>
      </c>
      <c r="O26" s="127">
        <f>IFERROR(N26/J26,0)</f>
        <v>0</v>
      </c>
    </row>
    <row r="27" spans="2:16" ht="14.1" customHeight="1" x14ac:dyDescent="0.25">
      <c r="B27" s="93" t="s">
        <v>74</v>
      </c>
      <c r="C27" s="113" t="s">
        <v>97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122">
        <f>+D27+E27-F27+G27-H27</f>
        <v>0</v>
      </c>
      <c r="J27" s="30">
        <v>0</v>
      </c>
      <c r="K27" s="125">
        <f t="shared" si="1"/>
        <v>0</v>
      </c>
      <c r="L27" s="77">
        <f t="shared" ref="L27:L48" si="9">+I27-J27</f>
        <v>0</v>
      </c>
      <c r="M27" s="125">
        <f t="shared" si="2"/>
        <v>0</v>
      </c>
      <c r="N27" s="96">
        <v>0</v>
      </c>
      <c r="O27" s="128">
        <f t="shared" si="6"/>
        <v>0</v>
      </c>
    </row>
    <row r="28" spans="2:16" ht="14.1" customHeight="1" x14ac:dyDescent="0.25">
      <c r="B28" s="93" t="s">
        <v>75</v>
      </c>
      <c r="C28" s="113" t="s">
        <v>98</v>
      </c>
      <c r="D28" s="30">
        <v>18000000</v>
      </c>
      <c r="E28" s="30">
        <v>0</v>
      </c>
      <c r="F28" s="30">
        <v>8455000</v>
      </c>
      <c r="G28" s="30">
        <v>0</v>
      </c>
      <c r="H28" s="30">
        <v>0</v>
      </c>
      <c r="I28" s="122">
        <f>+D28+E28-F28+G28-H28</f>
        <v>9545000</v>
      </c>
      <c r="J28" s="30">
        <v>0</v>
      </c>
      <c r="K28" s="125">
        <f t="shared" si="1"/>
        <v>0</v>
      </c>
      <c r="L28" s="77">
        <f t="shared" si="9"/>
        <v>9545000</v>
      </c>
      <c r="M28" s="125">
        <f t="shared" si="2"/>
        <v>1</v>
      </c>
      <c r="N28" s="96">
        <v>0</v>
      </c>
      <c r="O28" s="128">
        <f t="shared" si="6"/>
        <v>0</v>
      </c>
    </row>
    <row r="29" spans="2:16" ht="14.1" customHeight="1" x14ac:dyDescent="0.25">
      <c r="B29" s="92">
        <v>3</v>
      </c>
      <c r="C29" s="131" t="s">
        <v>25</v>
      </c>
      <c r="D29" s="82">
        <f t="shared" ref="D29:J29" si="10">+SUM(D30:D35)</f>
        <v>12000000</v>
      </c>
      <c r="E29" s="82">
        <f t="shared" si="10"/>
        <v>24000000</v>
      </c>
      <c r="F29" s="82">
        <f t="shared" si="10"/>
        <v>0</v>
      </c>
      <c r="G29" s="82">
        <f t="shared" si="10"/>
        <v>6120000</v>
      </c>
      <c r="H29" s="82">
        <f t="shared" si="10"/>
        <v>0</v>
      </c>
      <c r="I29" s="82">
        <f t="shared" si="10"/>
        <v>42120000</v>
      </c>
      <c r="J29" s="82">
        <f t="shared" si="10"/>
        <v>30120000</v>
      </c>
      <c r="K29" s="123">
        <f t="shared" si="1"/>
        <v>0.71509971509971515</v>
      </c>
      <c r="L29" s="76">
        <f>+SUM(L30:L35)</f>
        <v>12000000</v>
      </c>
      <c r="M29" s="123">
        <f t="shared" si="2"/>
        <v>0.28490028490028491</v>
      </c>
      <c r="N29" s="76">
        <f>+SUM(N30:N35)</f>
        <v>18120000</v>
      </c>
      <c r="O29" s="127">
        <f>IFERROR(N29/J29,0)</f>
        <v>0.60159362549800799</v>
      </c>
    </row>
    <row r="30" spans="2:16" ht="14.1" customHeight="1" x14ac:dyDescent="0.25">
      <c r="B30" s="93" t="s">
        <v>76</v>
      </c>
      <c r="C30" s="113" t="s">
        <v>99</v>
      </c>
      <c r="D30" s="30">
        <v>12000000</v>
      </c>
      <c r="E30" s="30">
        <v>24000000</v>
      </c>
      <c r="F30" s="30">
        <v>0</v>
      </c>
      <c r="G30" s="30">
        <v>0</v>
      </c>
      <c r="H30" s="30">
        <v>0</v>
      </c>
      <c r="I30" s="122">
        <f t="shared" ref="I30:I34" si="11">+D30+E30-F30+G30-H30</f>
        <v>36000000</v>
      </c>
      <c r="J30" s="30">
        <v>24000000</v>
      </c>
      <c r="K30" s="125">
        <f t="shared" si="1"/>
        <v>0.66666666666666663</v>
      </c>
      <c r="L30" s="77">
        <f t="shared" si="9"/>
        <v>12000000</v>
      </c>
      <c r="M30" s="125">
        <f t="shared" si="2"/>
        <v>0.33333333333333331</v>
      </c>
      <c r="N30" s="97">
        <v>12000000</v>
      </c>
      <c r="O30" s="128">
        <f t="shared" si="6"/>
        <v>0.5</v>
      </c>
    </row>
    <row r="31" spans="2:16" ht="14.1" customHeight="1" x14ac:dyDescent="0.25">
      <c r="B31" s="93" t="s">
        <v>77</v>
      </c>
      <c r="C31" s="113" t="s">
        <v>100</v>
      </c>
      <c r="D31" s="30">
        <v>0</v>
      </c>
      <c r="E31" s="30">
        <v>0</v>
      </c>
      <c r="F31" s="30">
        <v>0</v>
      </c>
      <c r="G31" s="30">
        <v>6120000</v>
      </c>
      <c r="H31" s="30">
        <v>0</v>
      </c>
      <c r="I31" s="122">
        <f t="shared" si="11"/>
        <v>6120000</v>
      </c>
      <c r="J31" s="30">
        <v>6120000</v>
      </c>
      <c r="K31" s="125">
        <f t="shared" si="1"/>
        <v>1</v>
      </c>
      <c r="L31" s="77">
        <f t="shared" si="9"/>
        <v>0</v>
      </c>
      <c r="M31" s="125">
        <f t="shared" ref="M31:M34" si="12">IFERROR(L31/I31,0)</f>
        <v>0</v>
      </c>
      <c r="N31" s="97">
        <v>6120000</v>
      </c>
      <c r="O31" s="128">
        <f t="shared" si="6"/>
        <v>1</v>
      </c>
    </row>
    <row r="32" spans="2:16" ht="14.1" customHeight="1" x14ac:dyDescent="0.25">
      <c r="B32" s="93" t="s">
        <v>78</v>
      </c>
      <c r="C32" s="113" t="s">
        <v>103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122">
        <f t="shared" si="11"/>
        <v>0</v>
      </c>
      <c r="J32" s="30">
        <v>0</v>
      </c>
      <c r="K32" s="125">
        <f t="shared" si="1"/>
        <v>0</v>
      </c>
      <c r="L32" s="77">
        <f t="shared" si="9"/>
        <v>0</v>
      </c>
      <c r="M32" s="125">
        <f t="shared" si="12"/>
        <v>0</v>
      </c>
      <c r="N32" s="97">
        <v>0</v>
      </c>
      <c r="O32" s="128">
        <f t="shared" si="6"/>
        <v>0</v>
      </c>
    </row>
    <row r="33" spans="2:15" ht="14.1" customHeight="1" x14ac:dyDescent="0.25">
      <c r="B33" s="93" t="s">
        <v>79</v>
      </c>
      <c r="C33" s="113" t="s">
        <v>104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122">
        <f t="shared" si="11"/>
        <v>0</v>
      </c>
      <c r="J33" s="30">
        <v>0</v>
      </c>
      <c r="K33" s="125">
        <f t="shared" si="1"/>
        <v>0</v>
      </c>
      <c r="L33" s="77">
        <f t="shared" si="9"/>
        <v>0</v>
      </c>
      <c r="M33" s="125">
        <f t="shared" si="12"/>
        <v>0</v>
      </c>
      <c r="N33" s="97">
        <v>0</v>
      </c>
      <c r="O33" s="128">
        <f t="shared" si="6"/>
        <v>0</v>
      </c>
    </row>
    <row r="34" spans="2:15" ht="14.1" customHeight="1" x14ac:dyDescent="0.25">
      <c r="B34" s="93" t="s">
        <v>80</v>
      </c>
      <c r="C34" s="113" t="s">
        <v>101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122">
        <f t="shared" si="11"/>
        <v>0</v>
      </c>
      <c r="J34" s="30">
        <v>0</v>
      </c>
      <c r="K34" s="125">
        <f t="shared" si="1"/>
        <v>0</v>
      </c>
      <c r="L34" s="77">
        <f t="shared" si="9"/>
        <v>0</v>
      </c>
      <c r="M34" s="125">
        <f t="shared" si="12"/>
        <v>0</v>
      </c>
      <c r="N34" s="97">
        <v>0</v>
      </c>
      <c r="O34" s="128">
        <f t="shared" si="6"/>
        <v>0</v>
      </c>
    </row>
    <row r="35" spans="2:15" ht="26.25" customHeight="1" x14ac:dyDescent="0.25">
      <c r="B35" s="93" t="s">
        <v>81</v>
      </c>
      <c r="C35" s="113" t="s">
        <v>102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122">
        <f>+D35+E35-F35+G35-H35</f>
        <v>0</v>
      </c>
      <c r="J35" s="30">
        <v>0</v>
      </c>
      <c r="K35" s="125">
        <f>IFERROR(J35/I35,0)</f>
        <v>0</v>
      </c>
      <c r="L35" s="77">
        <f t="shared" si="9"/>
        <v>0</v>
      </c>
      <c r="M35" s="125">
        <f>IFERROR(L35/I35,0)</f>
        <v>0</v>
      </c>
      <c r="N35" s="97">
        <v>0</v>
      </c>
      <c r="O35" s="128">
        <f t="shared" si="6"/>
        <v>0</v>
      </c>
    </row>
    <row r="36" spans="2:15" ht="14.1" customHeight="1" x14ac:dyDescent="0.25">
      <c r="B36" s="109">
        <v>4</v>
      </c>
      <c r="C36" s="132" t="s">
        <v>171</v>
      </c>
      <c r="D36" s="82">
        <f>SUM(D37:D45)</f>
        <v>0</v>
      </c>
      <c r="E36" s="82">
        <f t="shared" ref="E36:N36" si="13">SUM(E37:E45)</f>
        <v>0</v>
      </c>
      <c r="F36" s="82">
        <f t="shared" si="13"/>
        <v>0</v>
      </c>
      <c r="G36" s="82">
        <f t="shared" si="13"/>
        <v>47029926</v>
      </c>
      <c r="H36" s="82">
        <f t="shared" si="13"/>
        <v>0</v>
      </c>
      <c r="I36" s="82">
        <f>SUM(I37:I45)</f>
        <v>47029926</v>
      </c>
      <c r="J36" s="82">
        <f t="shared" si="13"/>
        <v>36630000</v>
      </c>
      <c r="K36" s="123">
        <f>IFERROR(J36/I36,0)</f>
        <v>0.77886578005672391</v>
      </c>
      <c r="L36" s="82">
        <f t="shared" si="13"/>
        <v>10399926</v>
      </c>
      <c r="M36" s="123">
        <f t="shared" ref="M36:M48" si="14">IFERROR(L36/I36,0)</f>
        <v>0.22113421994327612</v>
      </c>
      <c r="N36" s="82">
        <f t="shared" si="13"/>
        <v>0</v>
      </c>
      <c r="O36" s="127">
        <f t="shared" si="6"/>
        <v>0</v>
      </c>
    </row>
    <row r="37" spans="2:15" ht="14.1" customHeight="1" x14ac:dyDescent="0.25">
      <c r="B37" s="108" t="s">
        <v>179</v>
      </c>
      <c r="C37" s="110" t="s">
        <v>172</v>
      </c>
      <c r="D37" s="30">
        <v>0</v>
      </c>
      <c r="E37" s="30">
        <v>0</v>
      </c>
      <c r="F37" s="30">
        <v>0</v>
      </c>
      <c r="G37" s="30">
        <v>47029926</v>
      </c>
      <c r="H37" s="30">
        <v>0</v>
      </c>
      <c r="I37" s="122">
        <f>+D37+E37-F37+G37-H37</f>
        <v>47029926</v>
      </c>
      <c r="J37" s="30">
        <v>36630000</v>
      </c>
      <c r="K37" s="125">
        <f t="shared" ref="K37:K48" si="15">IFERROR(J37/I37,0)</f>
        <v>0.77886578005672391</v>
      </c>
      <c r="L37" s="77">
        <f t="shared" si="9"/>
        <v>10399926</v>
      </c>
      <c r="M37" s="125">
        <f t="shared" si="14"/>
        <v>0.22113421994327612</v>
      </c>
      <c r="N37" s="97">
        <v>0</v>
      </c>
      <c r="O37" s="128">
        <f t="shared" si="6"/>
        <v>0</v>
      </c>
    </row>
    <row r="38" spans="2:15" ht="22.5" customHeight="1" x14ac:dyDescent="0.25">
      <c r="B38" s="108">
        <v>4.2</v>
      </c>
      <c r="C38" s="110" t="s">
        <v>173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122">
        <f t="shared" ref="I38:I44" si="16">+D38+E38-F38+G38-H38</f>
        <v>0</v>
      </c>
      <c r="J38" s="30">
        <v>0</v>
      </c>
      <c r="K38" s="125">
        <f t="shared" si="15"/>
        <v>0</v>
      </c>
      <c r="L38" s="77">
        <f t="shared" si="9"/>
        <v>0</v>
      </c>
      <c r="M38" s="125">
        <f t="shared" si="14"/>
        <v>0</v>
      </c>
      <c r="N38" s="97">
        <v>0</v>
      </c>
      <c r="O38" s="128">
        <f t="shared" si="6"/>
        <v>0</v>
      </c>
    </row>
    <row r="39" spans="2:15" ht="14.1" customHeight="1" x14ac:dyDescent="0.25">
      <c r="B39" s="108" t="s">
        <v>180</v>
      </c>
      <c r="C39" s="110" t="s">
        <v>182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122">
        <f t="shared" si="16"/>
        <v>0</v>
      </c>
      <c r="J39" s="30">
        <v>0</v>
      </c>
      <c r="K39" s="125">
        <f t="shared" si="15"/>
        <v>0</v>
      </c>
      <c r="L39" s="77">
        <f t="shared" si="9"/>
        <v>0</v>
      </c>
      <c r="M39" s="125">
        <f t="shared" si="14"/>
        <v>0</v>
      </c>
      <c r="N39" s="97">
        <v>0</v>
      </c>
      <c r="O39" s="128">
        <f t="shared" si="6"/>
        <v>0</v>
      </c>
    </row>
    <row r="40" spans="2:15" ht="20.25" customHeight="1" x14ac:dyDescent="0.25">
      <c r="B40" s="108" t="s">
        <v>181</v>
      </c>
      <c r="C40" s="110" t="s">
        <v>183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122">
        <f t="shared" si="16"/>
        <v>0</v>
      </c>
      <c r="J40" s="30">
        <v>0</v>
      </c>
      <c r="K40" s="125">
        <f t="shared" si="15"/>
        <v>0</v>
      </c>
      <c r="L40" s="77">
        <f t="shared" si="9"/>
        <v>0</v>
      </c>
      <c r="M40" s="125">
        <f t="shared" si="14"/>
        <v>0</v>
      </c>
      <c r="N40" s="97">
        <v>0</v>
      </c>
      <c r="O40" s="128">
        <f t="shared" si="6"/>
        <v>0</v>
      </c>
    </row>
    <row r="41" spans="2:15" ht="20.25" customHeight="1" x14ac:dyDescent="0.25">
      <c r="B41" s="108" t="s">
        <v>174</v>
      </c>
      <c r="C41" s="110" t="s">
        <v>184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122">
        <f t="shared" si="16"/>
        <v>0</v>
      </c>
      <c r="J41" s="30">
        <v>0</v>
      </c>
      <c r="K41" s="125">
        <f t="shared" si="15"/>
        <v>0</v>
      </c>
      <c r="L41" s="77">
        <f t="shared" si="9"/>
        <v>0</v>
      </c>
      <c r="M41" s="125">
        <f t="shared" si="14"/>
        <v>0</v>
      </c>
      <c r="N41" s="97">
        <v>0</v>
      </c>
      <c r="O41" s="128">
        <f t="shared" si="6"/>
        <v>0</v>
      </c>
    </row>
    <row r="42" spans="2:15" x14ac:dyDescent="0.25">
      <c r="B42" s="108" t="s">
        <v>175</v>
      </c>
      <c r="C42" s="110" t="s">
        <v>185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122">
        <f t="shared" si="16"/>
        <v>0</v>
      </c>
      <c r="J42" s="30">
        <v>0</v>
      </c>
      <c r="K42" s="125">
        <f t="shared" si="15"/>
        <v>0</v>
      </c>
      <c r="L42" s="77">
        <f t="shared" si="9"/>
        <v>0</v>
      </c>
      <c r="M42" s="125">
        <f t="shared" si="14"/>
        <v>0</v>
      </c>
      <c r="N42" s="97">
        <v>0</v>
      </c>
      <c r="O42" s="128">
        <f t="shared" si="6"/>
        <v>0</v>
      </c>
    </row>
    <row r="43" spans="2:15" ht="14.1" customHeight="1" x14ac:dyDescent="0.25">
      <c r="B43" s="108" t="s">
        <v>176</v>
      </c>
      <c r="C43" s="110" t="s">
        <v>186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122">
        <f t="shared" si="16"/>
        <v>0</v>
      </c>
      <c r="J43" s="30">
        <v>0</v>
      </c>
      <c r="K43" s="125">
        <f t="shared" si="15"/>
        <v>0</v>
      </c>
      <c r="L43" s="77">
        <f t="shared" si="9"/>
        <v>0</v>
      </c>
      <c r="M43" s="125">
        <f t="shared" si="14"/>
        <v>0</v>
      </c>
      <c r="N43" s="97">
        <v>0</v>
      </c>
      <c r="O43" s="128">
        <f t="shared" si="6"/>
        <v>0</v>
      </c>
    </row>
    <row r="44" spans="2:15" ht="22.5" customHeight="1" x14ac:dyDescent="0.25">
      <c r="B44" s="108" t="s">
        <v>177</v>
      </c>
      <c r="C44" s="110" t="s">
        <v>187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122">
        <f t="shared" si="16"/>
        <v>0</v>
      </c>
      <c r="J44" s="30">
        <v>0</v>
      </c>
      <c r="K44" s="125">
        <f t="shared" si="15"/>
        <v>0</v>
      </c>
      <c r="L44" s="77">
        <f t="shared" si="9"/>
        <v>0</v>
      </c>
      <c r="M44" s="125">
        <f t="shared" si="14"/>
        <v>0</v>
      </c>
      <c r="N44" s="97">
        <v>0</v>
      </c>
      <c r="O44" s="128">
        <f t="shared" si="6"/>
        <v>0</v>
      </c>
    </row>
    <row r="45" spans="2:15" ht="14.1" customHeight="1" x14ac:dyDescent="0.25">
      <c r="B45" s="108" t="s">
        <v>178</v>
      </c>
      <c r="C45" s="110" t="s">
        <v>188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122">
        <f>+D45+E45-F45+G45-H45</f>
        <v>0</v>
      </c>
      <c r="J45" s="30">
        <v>0</v>
      </c>
      <c r="K45" s="125">
        <f t="shared" si="15"/>
        <v>0</v>
      </c>
      <c r="L45" s="77">
        <f t="shared" si="9"/>
        <v>0</v>
      </c>
      <c r="M45" s="125">
        <f t="shared" si="14"/>
        <v>0</v>
      </c>
      <c r="N45" s="97">
        <v>0</v>
      </c>
      <c r="O45" s="128">
        <f t="shared" si="6"/>
        <v>0</v>
      </c>
    </row>
    <row r="46" spans="2:15" ht="14.1" customHeight="1" x14ac:dyDescent="0.25">
      <c r="B46" s="109">
        <v>5</v>
      </c>
      <c r="C46" s="132" t="s">
        <v>192</v>
      </c>
      <c r="D46" s="82">
        <f>SUM(D47:D48)</f>
        <v>0</v>
      </c>
      <c r="E46" s="82">
        <f t="shared" ref="E46:N46" si="17">SUM(E47:E48)</f>
        <v>0</v>
      </c>
      <c r="F46" s="82">
        <f t="shared" si="17"/>
        <v>0</v>
      </c>
      <c r="G46" s="82">
        <f>SUM(G47:G48)</f>
        <v>6337239</v>
      </c>
      <c r="H46" s="82">
        <f t="shared" si="17"/>
        <v>0</v>
      </c>
      <c r="I46" s="82">
        <f t="shared" si="17"/>
        <v>6337239</v>
      </c>
      <c r="J46" s="82">
        <f t="shared" si="17"/>
        <v>0</v>
      </c>
      <c r="K46" s="123">
        <f t="shared" si="15"/>
        <v>0</v>
      </c>
      <c r="L46" s="82">
        <f t="shared" si="17"/>
        <v>6337239</v>
      </c>
      <c r="M46" s="123">
        <f t="shared" si="14"/>
        <v>1</v>
      </c>
      <c r="N46" s="82">
        <f t="shared" si="17"/>
        <v>0</v>
      </c>
      <c r="O46" s="127">
        <f t="shared" si="6"/>
        <v>0</v>
      </c>
    </row>
    <row r="47" spans="2:15" ht="14.1" customHeight="1" x14ac:dyDescent="0.25">
      <c r="B47" s="108" t="s">
        <v>189</v>
      </c>
      <c r="C47" s="110" t="s">
        <v>172</v>
      </c>
      <c r="D47" s="30">
        <v>0</v>
      </c>
      <c r="E47" s="30">
        <v>0</v>
      </c>
      <c r="F47" s="30">
        <v>0</v>
      </c>
      <c r="G47" s="30">
        <v>6337239</v>
      </c>
      <c r="H47" s="30">
        <v>0</v>
      </c>
      <c r="I47" s="122">
        <f>+D47+E47-F47+G47-H47</f>
        <v>6337239</v>
      </c>
      <c r="J47" s="30">
        <v>0</v>
      </c>
      <c r="K47" s="125">
        <f t="shared" si="15"/>
        <v>0</v>
      </c>
      <c r="L47" s="77">
        <f t="shared" si="9"/>
        <v>6337239</v>
      </c>
      <c r="M47" s="125">
        <f t="shared" si="14"/>
        <v>1</v>
      </c>
      <c r="N47" s="97">
        <v>0</v>
      </c>
      <c r="O47" s="128">
        <f t="shared" si="6"/>
        <v>0</v>
      </c>
    </row>
    <row r="48" spans="2:15" ht="27" customHeight="1" x14ac:dyDescent="0.25">
      <c r="B48" s="108" t="s">
        <v>190</v>
      </c>
      <c r="C48" s="110" t="s">
        <v>191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122">
        <f>+D48+E48-F48+G48-H48</f>
        <v>0</v>
      </c>
      <c r="J48" s="30">
        <v>0</v>
      </c>
      <c r="K48" s="125">
        <f t="shared" si="15"/>
        <v>0</v>
      </c>
      <c r="L48" s="77">
        <f t="shared" si="9"/>
        <v>0</v>
      </c>
      <c r="M48" s="125">
        <f t="shared" si="14"/>
        <v>0</v>
      </c>
      <c r="N48" s="97">
        <v>0</v>
      </c>
      <c r="O48" s="128">
        <f t="shared" si="6"/>
        <v>0</v>
      </c>
    </row>
    <row r="49" spans="2:15" ht="14.1" customHeight="1" x14ac:dyDescent="0.25">
      <c r="B49" s="168" t="s">
        <v>123</v>
      </c>
      <c r="C49" s="169"/>
      <c r="D49" s="111">
        <f>+D11+D29+D36+D46</f>
        <v>305500000</v>
      </c>
      <c r="E49" s="111">
        <f t="shared" ref="E49:N49" si="18">+E11+E29+E36+E46</f>
        <v>48605000</v>
      </c>
      <c r="F49" s="111">
        <f t="shared" si="18"/>
        <v>48605000</v>
      </c>
      <c r="G49" s="111">
        <f t="shared" si="18"/>
        <v>90609601</v>
      </c>
      <c r="H49" s="111">
        <f t="shared" si="18"/>
        <v>0</v>
      </c>
      <c r="I49" s="111">
        <f t="shared" si="18"/>
        <v>396109601</v>
      </c>
      <c r="J49" s="111">
        <f t="shared" si="18"/>
        <v>126945815</v>
      </c>
      <c r="K49" s="126">
        <f t="shared" si="1"/>
        <v>0.32048154015837654</v>
      </c>
      <c r="L49" s="111">
        <f t="shared" si="18"/>
        <v>269163786</v>
      </c>
      <c r="M49" s="126">
        <f>IFERROR(L49/I49,0)</f>
        <v>0.67951845984162351</v>
      </c>
      <c r="N49" s="111">
        <f t="shared" si="18"/>
        <v>64315815</v>
      </c>
      <c r="O49" s="126">
        <f>IFERROR(N49/J49,0)</f>
        <v>0.50663989986593883</v>
      </c>
    </row>
    <row r="50" spans="2:15" x14ac:dyDescent="0.25">
      <c r="D50" s="133"/>
      <c r="F50" s="95"/>
      <c r="G50" s="98"/>
      <c r="I50" s="99"/>
      <c r="J50" s="100"/>
    </row>
    <row r="51" spans="2:15" x14ac:dyDescent="0.25">
      <c r="G51" s="98"/>
      <c r="I51" s="99"/>
      <c r="J51" s="100"/>
    </row>
    <row r="52" spans="2:15" x14ac:dyDescent="0.25">
      <c r="G52" s="98"/>
      <c r="I52" s="99"/>
      <c r="J52" s="100"/>
    </row>
    <row r="53" spans="2:15" ht="18" thickBot="1" x14ac:dyDescent="0.35">
      <c r="B53" s="102"/>
      <c r="C53" s="115"/>
      <c r="D53" s="102"/>
      <c r="E53" s="102"/>
      <c r="G53" s="98"/>
      <c r="I53" s="149"/>
      <c r="J53" s="149"/>
      <c r="K53" s="149"/>
      <c r="L53" s="149"/>
      <c r="M53" s="149"/>
      <c r="N53" s="149"/>
    </row>
    <row r="54" spans="2:15" ht="17.25" x14ac:dyDescent="0.3">
      <c r="B54" s="167" t="s">
        <v>197</v>
      </c>
      <c r="C54" s="167"/>
      <c r="D54" s="167"/>
      <c r="E54" s="167"/>
      <c r="F54" s="95"/>
      <c r="G54" s="98"/>
      <c r="I54" s="170" t="s">
        <v>198</v>
      </c>
      <c r="J54" s="170" t="s">
        <v>198</v>
      </c>
      <c r="K54" s="170" t="s">
        <v>198</v>
      </c>
      <c r="L54" s="170" t="s">
        <v>198</v>
      </c>
      <c r="M54" s="170" t="s">
        <v>198</v>
      </c>
      <c r="N54" s="170" t="s">
        <v>198</v>
      </c>
    </row>
    <row r="55" spans="2:15" ht="17.25" x14ac:dyDescent="0.3">
      <c r="B55" s="167" t="s">
        <v>128</v>
      </c>
      <c r="C55" s="167"/>
      <c r="D55" s="167"/>
      <c r="E55" s="167"/>
      <c r="G55" s="88"/>
      <c r="I55" s="167" t="s">
        <v>126</v>
      </c>
      <c r="J55" s="167" t="s">
        <v>126</v>
      </c>
      <c r="K55" s="167" t="s">
        <v>126</v>
      </c>
      <c r="L55" s="167" t="s">
        <v>126</v>
      </c>
      <c r="M55" s="167" t="s">
        <v>126</v>
      </c>
      <c r="N55" s="167" t="s">
        <v>126</v>
      </c>
    </row>
    <row r="56" spans="2:15" ht="17.25" x14ac:dyDescent="0.3">
      <c r="B56" s="167"/>
      <c r="C56" s="167"/>
      <c r="D56" s="167"/>
      <c r="E56" s="167"/>
      <c r="G56" s="101"/>
      <c r="I56" s="167" t="s">
        <v>199</v>
      </c>
      <c r="J56" s="167" t="s">
        <v>199</v>
      </c>
      <c r="K56" s="167" t="s">
        <v>199</v>
      </c>
      <c r="L56" s="167" t="s">
        <v>199</v>
      </c>
      <c r="M56" s="167" t="s">
        <v>199</v>
      </c>
      <c r="N56" s="167" t="s">
        <v>199</v>
      </c>
    </row>
    <row r="57" spans="2:15" ht="17.25" x14ac:dyDescent="0.3">
      <c r="K57" s="146"/>
      <c r="L57" s="146"/>
      <c r="M57" s="146"/>
      <c r="N57" s="146"/>
    </row>
    <row r="61" spans="2:15" x14ac:dyDescent="0.25">
      <c r="C61" s="116"/>
    </row>
  </sheetData>
  <sheetProtection algorithmName="SHA-512" hashValue="CN2Fd8NeiedFbwohkXKMwzNINakeLyu526rO+/WdsoJCSNoLCSyKjJ8xi37cyARi4ryS79VtU1uZjXDnnwaj/g==" saltValue="blWQocaFupdJptW7WGRuMA==" spinCount="100000" sheet="1"/>
  <mergeCells count="28">
    <mergeCell ref="B56:E56"/>
    <mergeCell ref="K57:N57"/>
    <mergeCell ref="I53:N53"/>
    <mergeCell ref="I54:N54"/>
    <mergeCell ref="I55:N55"/>
    <mergeCell ref="I56:N56"/>
    <mergeCell ref="C8:G8"/>
    <mergeCell ref="J7:O7"/>
    <mergeCell ref="K8:O8"/>
    <mergeCell ref="B54:E54"/>
    <mergeCell ref="B55:E55"/>
    <mergeCell ref="B49:C49"/>
    <mergeCell ref="A1:O1"/>
    <mergeCell ref="E9:F9"/>
    <mergeCell ref="I9:K9"/>
    <mergeCell ref="M9:M10"/>
    <mergeCell ref="N9:N10"/>
    <mergeCell ref="B9:C9"/>
    <mergeCell ref="D9:D10"/>
    <mergeCell ref="G9:H9"/>
    <mergeCell ref="L9:L10"/>
    <mergeCell ref="O9:O10"/>
    <mergeCell ref="A6:O6"/>
    <mergeCell ref="A2:O2"/>
    <mergeCell ref="C7:H7"/>
    <mergeCell ref="A5:O5"/>
    <mergeCell ref="A4:O4"/>
    <mergeCell ref="A3:O3"/>
  </mergeCells>
  <pageMargins left="0.70866141732283472" right="0.31496062992125984" top="1.1811023622047245" bottom="1.1811023622047245" header="0.31496062992125984" footer="0.31496062992125984"/>
  <pageSetup paperSize="119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3"/>
  <sheetViews>
    <sheetView zoomScale="85" zoomScaleNormal="85" workbookViewId="0">
      <selection activeCell="F43" sqref="F43"/>
    </sheetView>
  </sheetViews>
  <sheetFormatPr baseColWidth="10" defaultRowHeight="15" x14ac:dyDescent="0.25"/>
  <cols>
    <col min="1" max="1" width="8.5703125" style="25" customWidth="1"/>
    <col min="2" max="2" width="9.42578125" style="25" customWidth="1"/>
    <col min="3" max="3" width="15" style="25" customWidth="1"/>
    <col min="4" max="4" width="9.140625" style="25" customWidth="1"/>
    <col min="5" max="5" width="12.85546875" style="25" customWidth="1"/>
    <col min="6" max="6" width="52" style="25" customWidth="1"/>
    <col min="7" max="7" width="19.85546875" style="25" customWidth="1"/>
    <col min="8" max="8" width="12.5703125" style="25" customWidth="1"/>
    <col min="9" max="9" width="16.140625" style="25" customWidth="1"/>
    <col min="10" max="10" width="16" style="25" customWidth="1"/>
    <col min="11" max="11" width="20" style="25" customWidth="1"/>
    <col min="12" max="12" width="13.85546875" style="25" bestFit="1" customWidth="1"/>
    <col min="13" max="13" width="16" style="25" bestFit="1" customWidth="1"/>
    <col min="14" max="14" width="12.42578125" style="25" bestFit="1" customWidth="1"/>
    <col min="15" max="252" width="11.42578125" style="25"/>
    <col min="253" max="253" width="8.5703125" style="25" customWidth="1"/>
    <col min="254" max="254" width="8.28515625" style="25" customWidth="1"/>
    <col min="255" max="255" width="15" style="25" customWidth="1"/>
    <col min="256" max="256" width="8" style="25" customWidth="1"/>
    <col min="257" max="257" width="12.85546875" style="25" customWidth="1"/>
    <col min="258" max="258" width="52" style="25" customWidth="1"/>
    <col min="259" max="259" width="19.85546875" style="25" customWidth="1"/>
    <col min="260" max="260" width="12.5703125" style="25" customWidth="1"/>
    <col min="261" max="261" width="16.140625" style="25" customWidth="1"/>
    <col min="262" max="262" width="17.85546875" style="25" customWidth="1"/>
    <col min="263" max="263" width="20" style="25" customWidth="1"/>
    <col min="264" max="264" width="17.7109375" style="25" bestFit="1" customWidth="1"/>
    <col min="265" max="265" width="14.42578125" style="25" bestFit="1" customWidth="1"/>
    <col min="266" max="266" width="2.140625" style="25" bestFit="1" customWidth="1"/>
    <col min="267" max="267" width="16" style="25" bestFit="1" customWidth="1"/>
    <col min="268" max="268" width="13.85546875" style="25" bestFit="1" customWidth="1"/>
    <col min="269" max="269" width="16" style="25" bestFit="1" customWidth="1"/>
    <col min="270" max="270" width="12.42578125" style="25" bestFit="1" customWidth="1"/>
    <col min="271" max="508" width="11.42578125" style="25"/>
    <col min="509" max="509" width="8.5703125" style="25" customWidth="1"/>
    <col min="510" max="510" width="8.28515625" style="25" customWidth="1"/>
    <col min="511" max="511" width="15" style="25" customWidth="1"/>
    <col min="512" max="512" width="8" style="25" customWidth="1"/>
    <col min="513" max="513" width="12.85546875" style="25" customWidth="1"/>
    <col min="514" max="514" width="52" style="25" customWidth="1"/>
    <col min="515" max="515" width="19.85546875" style="25" customWidth="1"/>
    <col min="516" max="516" width="12.5703125" style="25" customWidth="1"/>
    <col min="517" max="517" width="16.140625" style="25" customWidth="1"/>
    <col min="518" max="518" width="17.85546875" style="25" customWidth="1"/>
    <col min="519" max="519" width="20" style="25" customWidth="1"/>
    <col min="520" max="520" width="17.7109375" style="25" bestFit="1" customWidth="1"/>
    <col min="521" max="521" width="14.42578125" style="25" bestFit="1" customWidth="1"/>
    <col min="522" max="522" width="2.140625" style="25" bestFit="1" customWidth="1"/>
    <col min="523" max="523" width="16" style="25" bestFit="1" customWidth="1"/>
    <col min="524" max="524" width="13.85546875" style="25" bestFit="1" customWidth="1"/>
    <col min="525" max="525" width="16" style="25" bestFit="1" customWidth="1"/>
    <col min="526" max="526" width="12.42578125" style="25" bestFit="1" customWidth="1"/>
    <col min="527" max="764" width="11.42578125" style="25"/>
    <col min="765" max="765" width="8.5703125" style="25" customWidth="1"/>
    <col min="766" max="766" width="8.28515625" style="25" customWidth="1"/>
    <col min="767" max="767" width="15" style="25" customWidth="1"/>
    <col min="768" max="768" width="8" style="25" customWidth="1"/>
    <col min="769" max="769" width="12.85546875" style="25" customWidth="1"/>
    <col min="770" max="770" width="52" style="25" customWidth="1"/>
    <col min="771" max="771" width="19.85546875" style="25" customWidth="1"/>
    <col min="772" max="772" width="12.5703125" style="25" customWidth="1"/>
    <col min="773" max="773" width="16.140625" style="25" customWidth="1"/>
    <col min="774" max="774" width="17.85546875" style="25" customWidth="1"/>
    <col min="775" max="775" width="20" style="25" customWidth="1"/>
    <col min="776" max="776" width="17.7109375" style="25" bestFit="1" customWidth="1"/>
    <col min="777" max="777" width="14.42578125" style="25" bestFit="1" customWidth="1"/>
    <col min="778" max="778" width="2.140625" style="25" bestFit="1" customWidth="1"/>
    <col min="779" max="779" width="16" style="25" bestFit="1" customWidth="1"/>
    <col min="780" max="780" width="13.85546875" style="25" bestFit="1" customWidth="1"/>
    <col min="781" max="781" width="16" style="25" bestFit="1" customWidth="1"/>
    <col min="782" max="782" width="12.42578125" style="25" bestFit="1" customWidth="1"/>
    <col min="783" max="1020" width="11.42578125" style="25"/>
    <col min="1021" max="1021" width="8.5703125" style="25" customWidth="1"/>
    <col min="1022" max="1022" width="8.28515625" style="25" customWidth="1"/>
    <col min="1023" max="1023" width="15" style="25" customWidth="1"/>
    <col min="1024" max="1024" width="8" style="25" customWidth="1"/>
    <col min="1025" max="1025" width="12.85546875" style="25" customWidth="1"/>
    <col min="1026" max="1026" width="52" style="25" customWidth="1"/>
    <col min="1027" max="1027" width="19.85546875" style="25" customWidth="1"/>
    <col min="1028" max="1028" width="12.5703125" style="25" customWidth="1"/>
    <col min="1029" max="1029" width="16.140625" style="25" customWidth="1"/>
    <col min="1030" max="1030" width="17.85546875" style="25" customWidth="1"/>
    <col min="1031" max="1031" width="20" style="25" customWidth="1"/>
    <col min="1032" max="1032" width="17.7109375" style="25" bestFit="1" customWidth="1"/>
    <col min="1033" max="1033" width="14.42578125" style="25" bestFit="1" customWidth="1"/>
    <col min="1034" max="1034" width="2.140625" style="25" bestFit="1" customWidth="1"/>
    <col min="1035" max="1035" width="16" style="25" bestFit="1" customWidth="1"/>
    <col min="1036" max="1036" width="13.85546875" style="25" bestFit="1" customWidth="1"/>
    <col min="1037" max="1037" width="16" style="25" bestFit="1" customWidth="1"/>
    <col min="1038" max="1038" width="12.42578125" style="25" bestFit="1" customWidth="1"/>
    <col min="1039" max="1276" width="11.42578125" style="25"/>
    <col min="1277" max="1277" width="8.5703125" style="25" customWidth="1"/>
    <col min="1278" max="1278" width="8.28515625" style="25" customWidth="1"/>
    <col min="1279" max="1279" width="15" style="25" customWidth="1"/>
    <col min="1280" max="1280" width="8" style="25" customWidth="1"/>
    <col min="1281" max="1281" width="12.85546875" style="25" customWidth="1"/>
    <col min="1282" max="1282" width="52" style="25" customWidth="1"/>
    <col min="1283" max="1283" width="19.85546875" style="25" customWidth="1"/>
    <col min="1284" max="1284" width="12.5703125" style="25" customWidth="1"/>
    <col min="1285" max="1285" width="16.140625" style="25" customWidth="1"/>
    <col min="1286" max="1286" width="17.85546875" style="25" customWidth="1"/>
    <col min="1287" max="1287" width="20" style="25" customWidth="1"/>
    <col min="1288" max="1288" width="17.7109375" style="25" bestFit="1" customWidth="1"/>
    <col min="1289" max="1289" width="14.42578125" style="25" bestFit="1" customWidth="1"/>
    <col min="1290" max="1290" width="2.140625" style="25" bestFit="1" customWidth="1"/>
    <col min="1291" max="1291" width="16" style="25" bestFit="1" customWidth="1"/>
    <col min="1292" max="1292" width="13.85546875" style="25" bestFit="1" customWidth="1"/>
    <col min="1293" max="1293" width="16" style="25" bestFit="1" customWidth="1"/>
    <col min="1294" max="1294" width="12.42578125" style="25" bestFit="1" customWidth="1"/>
    <col min="1295" max="1532" width="11.42578125" style="25"/>
    <col min="1533" max="1533" width="8.5703125" style="25" customWidth="1"/>
    <col min="1534" max="1534" width="8.28515625" style="25" customWidth="1"/>
    <col min="1535" max="1535" width="15" style="25" customWidth="1"/>
    <col min="1536" max="1536" width="8" style="25" customWidth="1"/>
    <col min="1537" max="1537" width="12.85546875" style="25" customWidth="1"/>
    <col min="1538" max="1538" width="52" style="25" customWidth="1"/>
    <col min="1539" max="1539" width="19.85546875" style="25" customWidth="1"/>
    <col min="1540" max="1540" width="12.5703125" style="25" customWidth="1"/>
    <col min="1541" max="1541" width="16.140625" style="25" customWidth="1"/>
    <col min="1542" max="1542" width="17.85546875" style="25" customWidth="1"/>
    <col min="1543" max="1543" width="20" style="25" customWidth="1"/>
    <col min="1544" max="1544" width="17.7109375" style="25" bestFit="1" customWidth="1"/>
    <col min="1545" max="1545" width="14.42578125" style="25" bestFit="1" customWidth="1"/>
    <col min="1546" max="1546" width="2.140625" style="25" bestFit="1" customWidth="1"/>
    <col min="1547" max="1547" width="16" style="25" bestFit="1" customWidth="1"/>
    <col min="1548" max="1548" width="13.85546875" style="25" bestFit="1" customWidth="1"/>
    <col min="1549" max="1549" width="16" style="25" bestFit="1" customWidth="1"/>
    <col min="1550" max="1550" width="12.42578125" style="25" bestFit="1" customWidth="1"/>
    <col min="1551" max="1788" width="11.42578125" style="25"/>
    <col min="1789" max="1789" width="8.5703125" style="25" customWidth="1"/>
    <col min="1790" max="1790" width="8.28515625" style="25" customWidth="1"/>
    <col min="1791" max="1791" width="15" style="25" customWidth="1"/>
    <col min="1792" max="1792" width="8" style="25" customWidth="1"/>
    <col min="1793" max="1793" width="12.85546875" style="25" customWidth="1"/>
    <col min="1794" max="1794" width="52" style="25" customWidth="1"/>
    <col min="1795" max="1795" width="19.85546875" style="25" customWidth="1"/>
    <col min="1796" max="1796" width="12.5703125" style="25" customWidth="1"/>
    <col min="1797" max="1797" width="16.140625" style="25" customWidth="1"/>
    <col min="1798" max="1798" width="17.85546875" style="25" customWidth="1"/>
    <col min="1799" max="1799" width="20" style="25" customWidth="1"/>
    <col min="1800" max="1800" width="17.7109375" style="25" bestFit="1" customWidth="1"/>
    <col min="1801" max="1801" width="14.42578125" style="25" bestFit="1" customWidth="1"/>
    <col min="1802" max="1802" width="2.140625" style="25" bestFit="1" customWidth="1"/>
    <col min="1803" max="1803" width="16" style="25" bestFit="1" customWidth="1"/>
    <col min="1804" max="1804" width="13.85546875" style="25" bestFit="1" customWidth="1"/>
    <col min="1805" max="1805" width="16" style="25" bestFit="1" customWidth="1"/>
    <col min="1806" max="1806" width="12.42578125" style="25" bestFit="1" customWidth="1"/>
    <col min="1807" max="2044" width="11.42578125" style="25"/>
    <col min="2045" max="2045" width="8.5703125" style="25" customWidth="1"/>
    <col min="2046" max="2046" width="8.28515625" style="25" customWidth="1"/>
    <col min="2047" max="2047" width="15" style="25" customWidth="1"/>
    <col min="2048" max="2048" width="8" style="25" customWidth="1"/>
    <col min="2049" max="2049" width="12.85546875" style="25" customWidth="1"/>
    <col min="2050" max="2050" width="52" style="25" customWidth="1"/>
    <col min="2051" max="2051" width="19.85546875" style="25" customWidth="1"/>
    <col min="2052" max="2052" width="12.5703125" style="25" customWidth="1"/>
    <col min="2053" max="2053" width="16.140625" style="25" customWidth="1"/>
    <col min="2054" max="2054" width="17.85546875" style="25" customWidth="1"/>
    <col min="2055" max="2055" width="20" style="25" customWidth="1"/>
    <col min="2056" max="2056" width="17.7109375" style="25" bestFit="1" customWidth="1"/>
    <col min="2057" max="2057" width="14.42578125" style="25" bestFit="1" customWidth="1"/>
    <col min="2058" max="2058" width="2.140625" style="25" bestFit="1" customWidth="1"/>
    <col min="2059" max="2059" width="16" style="25" bestFit="1" customWidth="1"/>
    <col min="2060" max="2060" width="13.85546875" style="25" bestFit="1" customWidth="1"/>
    <col min="2061" max="2061" width="16" style="25" bestFit="1" customWidth="1"/>
    <col min="2062" max="2062" width="12.42578125" style="25" bestFit="1" customWidth="1"/>
    <col min="2063" max="2300" width="11.42578125" style="25"/>
    <col min="2301" max="2301" width="8.5703125" style="25" customWidth="1"/>
    <col min="2302" max="2302" width="8.28515625" style="25" customWidth="1"/>
    <col min="2303" max="2303" width="15" style="25" customWidth="1"/>
    <col min="2304" max="2304" width="8" style="25" customWidth="1"/>
    <col min="2305" max="2305" width="12.85546875" style="25" customWidth="1"/>
    <col min="2306" max="2306" width="52" style="25" customWidth="1"/>
    <col min="2307" max="2307" width="19.85546875" style="25" customWidth="1"/>
    <col min="2308" max="2308" width="12.5703125" style="25" customWidth="1"/>
    <col min="2309" max="2309" width="16.140625" style="25" customWidth="1"/>
    <col min="2310" max="2310" width="17.85546875" style="25" customWidth="1"/>
    <col min="2311" max="2311" width="20" style="25" customWidth="1"/>
    <col min="2312" max="2312" width="17.7109375" style="25" bestFit="1" customWidth="1"/>
    <col min="2313" max="2313" width="14.42578125" style="25" bestFit="1" customWidth="1"/>
    <col min="2314" max="2314" width="2.140625" style="25" bestFit="1" customWidth="1"/>
    <col min="2315" max="2315" width="16" style="25" bestFit="1" customWidth="1"/>
    <col min="2316" max="2316" width="13.85546875" style="25" bestFit="1" customWidth="1"/>
    <col min="2317" max="2317" width="16" style="25" bestFit="1" customWidth="1"/>
    <col min="2318" max="2318" width="12.42578125" style="25" bestFit="1" customWidth="1"/>
    <col min="2319" max="2556" width="11.42578125" style="25"/>
    <col min="2557" max="2557" width="8.5703125" style="25" customWidth="1"/>
    <col min="2558" max="2558" width="8.28515625" style="25" customWidth="1"/>
    <col min="2559" max="2559" width="15" style="25" customWidth="1"/>
    <col min="2560" max="2560" width="8" style="25" customWidth="1"/>
    <col min="2561" max="2561" width="12.85546875" style="25" customWidth="1"/>
    <col min="2562" max="2562" width="52" style="25" customWidth="1"/>
    <col min="2563" max="2563" width="19.85546875" style="25" customWidth="1"/>
    <col min="2564" max="2564" width="12.5703125" style="25" customWidth="1"/>
    <col min="2565" max="2565" width="16.140625" style="25" customWidth="1"/>
    <col min="2566" max="2566" width="17.85546875" style="25" customWidth="1"/>
    <col min="2567" max="2567" width="20" style="25" customWidth="1"/>
    <col min="2568" max="2568" width="17.7109375" style="25" bestFit="1" customWidth="1"/>
    <col min="2569" max="2569" width="14.42578125" style="25" bestFit="1" customWidth="1"/>
    <col min="2570" max="2570" width="2.140625" style="25" bestFit="1" customWidth="1"/>
    <col min="2571" max="2571" width="16" style="25" bestFit="1" customWidth="1"/>
    <col min="2572" max="2572" width="13.85546875" style="25" bestFit="1" customWidth="1"/>
    <col min="2573" max="2573" width="16" style="25" bestFit="1" customWidth="1"/>
    <col min="2574" max="2574" width="12.42578125" style="25" bestFit="1" customWidth="1"/>
    <col min="2575" max="2812" width="11.42578125" style="25"/>
    <col min="2813" max="2813" width="8.5703125" style="25" customWidth="1"/>
    <col min="2814" max="2814" width="8.28515625" style="25" customWidth="1"/>
    <col min="2815" max="2815" width="15" style="25" customWidth="1"/>
    <col min="2816" max="2816" width="8" style="25" customWidth="1"/>
    <col min="2817" max="2817" width="12.85546875" style="25" customWidth="1"/>
    <col min="2818" max="2818" width="52" style="25" customWidth="1"/>
    <col min="2819" max="2819" width="19.85546875" style="25" customWidth="1"/>
    <col min="2820" max="2820" width="12.5703125" style="25" customWidth="1"/>
    <col min="2821" max="2821" width="16.140625" style="25" customWidth="1"/>
    <col min="2822" max="2822" width="17.85546875" style="25" customWidth="1"/>
    <col min="2823" max="2823" width="20" style="25" customWidth="1"/>
    <col min="2824" max="2824" width="17.7109375" style="25" bestFit="1" customWidth="1"/>
    <col min="2825" max="2825" width="14.42578125" style="25" bestFit="1" customWidth="1"/>
    <col min="2826" max="2826" width="2.140625" style="25" bestFit="1" customWidth="1"/>
    <col min="2827" max="2827" width="16" style="25" bestFit="1" customWidth="1"/>
    <col min="2828" max="2828" width="13.85546875" style="25" bestFit="1" customWidth="1"/>
    <col min="2829" max="2829" width="16" style="25" bestFit="1" customWidth="1"/>
    <col min="2830" max="2830" width="12.42578125" style="25" bestFit="1" customWidth="1"/>
    <col min="2831" max="3068" width="11.42578125" style="25"/>
    <col min="3069" max="3069" width="8.5703125" style="25" customWidth="1"/>
    <col min="3070" max="3070" width="8.28515625" style="25" customWidth="1"/>
    <col min="3071" max="3071" width="15" style="25" customWidth="1"/>
    <col min="3072" max="3072" width="8" style="25" customWidth="1"/>
    <col min="3073" max="3073" width="12.85546875" style="25" customWidth="1"/>
    <col min="3074" max="3074" width="52" style="25" customWidth="1"/>
    <col min="3075" max="3075" width="19.85546875" style="25" customWidth="1"/>
    <col min="3076" max="3076" width="12.5703125" style="25" customWidth="1"/>
    <col min="3077" max="3077" width="16.140625" style="25" customWidth="1"/>
    <col min="3078" max="3078" width="17.85546875" style="25" customWidth="1"/>
    <col min="3079" max="3079" width="20" style="25" customWidth="1"/>
    <col min="3080" max="3080" width="17.7109375" style="25" bestFit="1" customWidth="1"/>
    <col min="3081" max="3081" width="14.42578125" style="25" bestFit="1" customWidth="1"/>
    <col min="3082" max="3082" width="2.140625" style="25" bestFit="1" customWidth="1"/>
    <col min="3083" max="3083" width="16" style="25" bestFit="1" customWidth="1"/>
    <col min="3084" max="3084" width="13.85546875" style="25" bestFit="1" customWidth="1"/>
    <col min="3085" max="3085" width="16" style="25" bestFit="1" customWidth="1"/>
    <col min="3086" max="3086" width="12.42578125" style="25" bestFit="1" customWidth="1"/>
    <col min="3087" max="3324" width="11.42578125" style="25"/>
    <col min="3325" max="3325" width="8.5703125" style="25" customWidth="1"/>
    <col min="3326" max="3326" width="8.28515625" style="25" customWidth="1"/>
    <col min="3327" max="3327" width="15" style="25" customWidth="1"/>
    <col min="3328" max="3328" width="8" style="25" customWidth="1"/>
    <col min="3329" max="3329" width="12.85546875" style="25" customWidth="1"/>
    <col min="3330" max="3330" width="52" style="25" customWidth="1"/>
    <col min="3331" max="3331" width="19.85546875" style="25" customWidth="1"/>
    <col min="3332" max="3332" width="12.5703125" style="25" customWidth="1"/>
    <col min="3333" max="3333" width="16.140625" style="25" customWidth="1"/>
    <col min="3334" max="3334" width="17.85546875" style="25" customWidth="1"/>
    <col min="3335" max="3335" width="20" style="25" customWidth="1"/>
    <col min="3336" max="3336" width="17.7109375" style="25" bestFit="1" customWidth="1"/>
    <col min="3337" max="3337" width="14.42578125" style="25" bestFit="1" customWidth="1"/>
    <col min="3338" max="3338" width="2.140625" style="25" bestFit="1" customWidth="1"/>
    <col min="3339" max="3339" width="16" style="25" bestFit="1" customWidth="1"/>
    <col min="3340" max="3340" width="13.85546875" style="25" bestFit="1" customWidth="1"/>
    <col min="3341" max="3341" width="16" style="25" bestFit="1" customWidth="1"/>
    <col min="3342" max="3342" width="12.42578125" style="25" bestFit="1" customWidth="1"/>
    <col min="3343" max="3580" width="11.42578125" style="25"/>
    <col min="3581" max="3581" width="8.5703125" style="25" customWidth="1"/>
    <col min="3582" max="3582" width="8.28515625" style="25" customWidth="1"/>
    <col min="3583" max="3583" width="15" style="25" customWidth="1"/>
    <col min="3584" max="3584" width="8" style="25" customWidth="1"/>
    <col min="3585" max="3585" width="12.85546875" style="25" customWidth="1"/>
    <col min="3586" max="3586" width="52" style="25" customWidth="1"/>
    <col min="3587" max="3587" width="19.85546875" style="25" customWidth="1"/>
    <col min="3588" max="3588" width="12.5703125" style="25" customWidth="1"/>
    <col min="3589" max="3589" width="16.140625" style="25" customWidth="1"/>
    <col min="3590" max="3590" width="17.85546875" style="25" customWidth="1"/>
    <col min="3591" max="3591" width="20" style="25" customWidth="1"/>
    <col min="3592" max="3592" width="17.7109375" style="25" bestFit="1" customWidth="1"/>
    <col min="3593" max="3593" width="14.42578125" style="25" bestFit="1" customWidth="1"/>
    <col min="3594" max="3594" width="2.140625" style="25" bestFit="1" customWidth="1"/>
    <col min="3595" max="3595" width="16" style="25" bestFit="1" customWidth="1"/>
    <col min="3596" max="3596" width="13.85546875" style="25" bestFit="1" customWidth="1"/>
    <col min="3597" max="3597" width="16" style="25" bestFit="1" customWidth="1"/>
    <col min="3598" max="3598" width="12.42578125" style="25" bestFit="1" customWidth="1"/>
    <col min="3599" max="3836" width="11.42578125" style="25"/>
    <col min="3837" max="3837" width="8.5703125" style="25" customWidth="1"/>
    <col min="3838" max="3838" width="8.28515625" style="25" customWidth="1"/>
    <col min="3839" max="3839" width="15" style="25" customWidth="1"/>
    <col min="3840" max="3840" width="8" style="25" customWidth="1"/>
    <col min="3841" max="3841" width="12.85546875" style="25" customWidth="1"/>
    <col min="3842" max="3842" width="52" style="25" customWidth="1"/>
    <col min="3843" max="3843" width="19.85546875" style="25" customWidth="1"/>
    <col min="3844" max="3844" width="12.5703125" style="25" customWidth="1"/>
    <col min="3845" max="3845" width="16.140625" style="25" customWidth="1"/>
    <col min="3846" max="3846" width="17.85546875" style="25" customWidth="1"/>
    <col min="3847" max="3847" width="20" style="25" customWidth="1"/>
    <col min="3848" max="3848" width="17.7109375" style="25" bestFit="1" customWidth="1"/>
    <col min="3849" max="3849" width="14.42578125" style="25" bestFit="1" customWidth="1"/>
    <col min="3850" max="3850" width="2.140625" style="25" bestFit="1" customWidth="1"/>
    <col min="3851" max="3851" width="16" style="25" bestFit="1" customWidth="1"/>
    <col min="3852" max="3852" width="13.85546875" style="25" bestFit="1" customWidth="1"/>
    <col min="3853" max="3853" width="16" style="25" bestFit="1" customWidth="1"/>
    <col min="3854" max="3854" width="12.42578125" style="25" bestFit="1" customWidth="1"/>
    <col min="3855" max="4092" width="11.42578125" style="25"/>
    <col min="4093" max="4093" width="8.5703125" style="25" customWidth="1"/>
    <col min="4094" max="4094" width="8.28515625" style="25" customWidth="1"/>
    <col min="4095" max="4095" width="15" style="25" customWidth="1"/>
    <col min="4096" max="4096" width="8" style="25" customWidth="1"/>
    <col min="4097" max="4097" width="12.85546875" style="25" customWidth="1"/>
    <col min="4098" max="4098" width="52" style="25" customWidth="1"/>
    <col min="4099" max="4099" width="19.85546875" style="25" customWidth="1"/>
    <col min="4100" max="4100" width="12.5703125" style="25" customWidth="1"/>
    <col min="4101" max="4101" width="16.140625" style="25" customWidth="1"/>
    <col min="4102" max="4102" width="17.85546875" style="25" customWidth="1"/>
    <col min="4103" max="4103" width="20" style="25" customWidth="1"/>
    <col min="4104" max="4104" width="17.7109375" style="25" bestFit="1" customWidth="1"/>
    <col min="4105" max="4105" width="14.42578125" style="25" bestFit="1" customWidth="1"/>
    <col min="4106" max="4106" width="2.140625" style="25" bestFit="1" customWidth="1"/>
    <col min="4107" max="4107" width="16" style="25" bestFit="1" customWidth="1"/>
    <col min="4108" max="4108" width="13.85546875" style="25" bestFit="1" customWidth="1"/>
    <col min="4109" max="4109" width="16" style="25" bestFit="1" customWidth="1"/>
    <col min="4110" max="4110" width="12.42578125" style="25" bestFit="1" customWidth="1"/>
    <col min="4111" max="4348" width="11.42578125" style="25"/>
    <col min="4349" max="4349" width="8.5703125" style="25" customWidth="1"/>
    <col min="4350" max="4350" width="8.28515625" style="25" customWidth="1"/>
    <col min="4351" max="4351" width="15" style="25" customWidth="1"/>
    <col min="4352" max="4352" width="8" style="25" customWidth="1"/>
    <col min="4353" max="4353" width="12.85546875" style="25" customWidth="1"/>
    <col min="4354" max="4354" width="52" style="25" customWidth="1"/>
    <col min="4355" max="4355" width="19.85546875" style="25" customWidth="1"/>
    <col min="4356" max="4356" width="12.5703125" style="25" customWidth="1"/>
    <col min="4357" max="4357" width="16.140625" style="25" customWidth="1"/>
    <col min="4358" max="4358" width="17.85546875" style="25" customWidth="1"/>
    <col min="4359" max="4359" width="20" style="25" customWidth="1"/>
    <col min="4360" max="4360" width="17.7109375" style="25" bestFit="1" customWidth="1"/>
    <col min="4361" max="4361" width="14.42578125" style="25" bestFit="1" customWidth="1"/>
    <col min="4362" max="4362" width="2.140625" style="25" bestFit="1" customWidth="1"/>
    <col min="4363" max="4363" width="16" style="25" bestFit="1" customWidth="1"/>
    <col min="4364" max="4364" width="13.85546875" style="25" bestFit="1" customWidth="1"/>
    <col min="4365" max="4365" width="16" style="25" bestFit="1" customWidth="1"/>
    <col min="4366" max="4366" width="12.42578125" style="25" bestFit="1" customWidth="1"/>
    <col min="4367" max="4604" width="11.42578125" style="25"/>
    <col min="4605" max="4605" width="8.5703125" style="25" customWidth="1"/>
    <col min="4606" max="4606" width="8.28515625" style="25" customWidth="1"/>
    <col min="4607" max="4607" width="15" style="25" customWidth="1"/>
    <col min="4608" max="4608" width="8" style="25" customWidth="1"/>
    <col min="4609" max="4609" width="12.85546875" style="25" customWidth="1"/>
    <col min="4610" max="4610" width="52" style="25" customWidth="1"/>
    <col min="4611" max="4611" width="19.85546875" style="25" customWidth="1"/>
    <col min="4612" max="4612" width="12.5703125" style="25" customWidth="1"/>
    <col min="4613" max="4613" width="16.140625" style="25" customWidth="1"/>
    <col min="4614" max="4614" width="17.85546875" style="25" customWidth="1"/>
    <col min="4615" max="4615" width="20" style="25" customWidth="1"/>
    <col min="4616" max="4616" width="17.7109375" style="25" bestFit="1" customWidth="1"/>
    <col min="4617" max="4617" width="14.42578125" style="25" bestFit="1" customWidth="1"/>
    <col min="4618" max="4618" width="2.140625" style="25" bestFit="1" customWidth="1"/>
    <col min="4619" max="4619" width="16" style="25" bestFit="1" customWidth="1"/>
    <col min="4620" max="4620" width="13.85546875" style="25" bestFit="1" customWidth="1"/>
    <col min="4621" max="4621" width="16" style="25" bestFit="1" customWidth="1"/>
    <col min="4622" max="4622" width="12.42578125" style="25" bestFit="1" customWidth="1"/>
    <col min="4623" max="4860" width="11.42578125" style="25"/>
    <col min="4861" max="4861" width="8.5703125" style="25" customWidth="1"/>
    <col min="4862" max="4862" width="8.28515625" style="25" customWidth="1"/>
    <col min="4863" max="4863" width="15" style="25" customWidth="1"/>
    <col min="4864" max="4864" width="8" style="25" customWidth="1"/>
    <col min="4865" max="4865" width="12.85546875" style="25" customWidth="1"/>
    <col min="4866" max="4866" width="52" style="25" customWidth="1"/>
    <col min="4867" max="4867" width="19.85546875" style="25" customWidth="1"/>
    <col min="4868" max="4868" width="12.5703125" style="25" customWidth="1"/>
    <col min="4869" max="4869" width="16.140625" style="25" customWidth="1"/>
    <col min="4870" max="4870" width="17.85546875" style="25" customWidth="1"/>
    <col min="4871" max="4871" width="20" style="25" customWidth="1"/>
    <col min="4872" max="4872" width="17.7109375" style="25" bestFit="1" customWidth="1"/>
    <col min="4873" max="4873" width="14.42578125" style="25" bestFit="1" customWidth="1"/>
    <col min="4874" max="4874" width="2.140625" style="25" bestFit="1" customWidth="1"/>
    <col min="4875" max="4875" width="16" style="25" bestFit="1" customWidth="1"/>
    <col min="4876" max="4876" width="13.85546875" style="25" bestFit="1" customWidth="1"/>
    <col min="4877" max="4877" width="16" style="25" bestFit="1" customWidth="1"/>
    <col min="4878" max="4878" width="12.42578125" style="25" bestFit="1" customWidth="1"/>
    <col min="4879" max="5116" width="11.42578125" style="25"/>
    <col min="5117" max="5117" width="8.5703125" style="25" customWidth="1"/>
    <col min="5118" max="5118" width="8.28515625" style="25" customWidth="1"/>
    <col min="5119" max="5119" width="15" style="25" customWidth="1"/>
    <col min="5120" max="5120" width="8" style="25" customWidth="1"/>
    <col min="5121" max="5121" width="12.85546875" style="25" customWidth="1"/>
    <col min="5122" max="5122" width="52" style="25" customWidth="1"/>
    <col min="5123" max="5123" width="19.85546875" style="25" customWidth="1"/>
    <col min="5124" max="5124" width="12.5703125" style="25" customWidth="1"/>
    <col min="5125" max="5125" width="16.140625" style="25" customWidth="1"/>
    <col min="5126" max="5126" width="17.85546875" style="25" customWidth="1"/>
    <col min="5127" max="5127" width="20" style="25" customWidth="1"/>
    <col min="5128" max="5128" width="17.7109375" style="25" bestFit="1" customWidth="1"/>
    <col min="5129" max="5129" width="14.42578125" style="25" bestFit="1" customWidth="1"/>
    <col min="5130" max="5130" width="2.140625" style="25" bestFit="1" customWidth="1"/>
    <col min="5131" max="5131" width="16" style="25" bestFit="1" customWidth="1"/>
    <col min="5132" max="5132" width="13.85546875" style="25" bestFit="1" customWidth="1"/>
    <col min="5133" max="5133" width="16" style="25" bestFit="1" customWidth="1"/>
    <col min="5134" max="5134" width="12.42578125" style="25" bestFit="1" customWidth="1"/>
    <col min="5135" max="5372" width="11.42578125" style="25"/>
    <col min="5373" max="5373" width="8.5703125" style="25" customWidth="1"/>
    <col min="5374" max="5374" width="8.28515625" style="25" customWidth="1"/>
    <col min="5375" max="5375" width="15" style="25" customWidth="1"/>
    <col min="5376" max="5376" width="8" style="25" customWidth="1"/>
    <col min="5377" max="5377" width="12.85546875" style="25" customWidth="1"/>
    <col min="5378" max="5378" width="52" style="25" customWidth="1"/>
    <col min="5379" max="5379" width="19.85546875" style="25" customWidth="1"/>
    <col min="5380" max="5380" width="12.5703125" style="25" customWidth="1"/>
    <col min="5381" max="5381" width="16.140625" style="25" customWidth="1"/>
    <col min="5382" max="5382" width="17.85546875" style="25" customWidth="1"/>
    <col min="5383" max="5383" width="20" style="25" customWidth="1"/>
    <col min="5384" max="5384" width="17.7109375" style="25" bestFit="1" customWidth="1"/>
    <col min="5385" max="5385" width="14.42578125" style="25" bestFit="1" customWidth="1"/>
    <col min="5386" max="5386" width="2.140625" style="25" bestFit="1" customWidth="1"/>
    <col min="5387" max="5387" width="16" style="25" bestFit="1" customWidth="1"/>
    <col min="5388" max="5388" width="13.85546875" style="25" bestFit="1" customWidth="1"/>
    <col min="5389" max="5389" width="16" style="25" bestFit="1" customWidth="1"/>
    <col min="5390" max="5390" width="12.42578125" style="25" bestFit="1" customWidth="1"/>
    <col min="5391" max="5628" width="11.42578125" style="25"/>
    <col min="5629" max="5629" width="8.5703125" style="25" customWidth="1"/>
    <col min="5630" max="5630" width="8.28515625" style="25" customWidth="1"/>
    <col min="5631" max="5631" width="15" style="25" customWidth="1"/>
    <col min="5632" max="5632" width="8" style="25" customWidth="1"/>
    <col min="5633" max="5633" width="12.85546875" style="25" customWidth="1"/>
    <col min="5634" max="5634" width="52" style="25" customWidth="1"/>
    <col min="5635" max="5635" width="19.85546875" style="25" customWidth="1"/>
    <col min="5636" max="5636" width="12.5703125" style="25" customWidth="1"/>
    <col min="5637" max="5637" width="16.140625" style="25" customWidth="1"/>
    <col min="5638" max="5638" width="17.85546875" style="25" customWidth="1"/>
    <col min="5639" max="5639" width="20" style="25" customWidth="1"/>
    <col min="5640" max="5640" width="17.7109375" style="25" bestFit="1" customWidth="1"/>
    <col min="5641" max="5641" width="14.42578125" style="25" bestFit="1" customWidth="1"/>
    <col min="5642" max="5642" width="2.140625" style="25" bestFit="1" customWidth="1"/>
    <col min="5643" max="5643" width="16" style="25" bestFit="1" customWidth="1"/>
    <col min="5644" max="5644" width="13.85546875" style="25" bestFit="1" customWidth="1"/>
    <col min="5645" max="5645" width="16" style="25" bestFit="1" customWidth="1"/>
    <col min="5646" max="5646" width="12.42578125" style="25" bestFit="1" customWidth="1"/>
    <col min="5647" max="5884" width="11.42578125" style="25"/>
    <col min="5885" max="5885" width="8.5703125" style="25" customWidth="1"/>
    <col min="5886" max="5886" width="8.28515625" style="25" customWidth="1"/>
    <col min="5887" max="5887" width="15" style="25" customWidth="1"/>
    <col min="5888" max="5888" width="8" style="25" customWidth="1"/>
    <col min="5889" max="5889" width="12.85546875" style="25" customWidth="1"/>
    <col min="5890" max="5890" width="52" style="25" customWidth="1"/>
    <col min="5891" max="5891" width="19.85546875" style="25" customWidth="1"/>
    <col min="5892" max="5892" width="12.5703125" style="25" customWidth="1"/>
    <col min="5893" max="5893" width="16.140625" style="25" customWidth="1"/>
    <col min="5894" max="5894" width="17.85546875" style="25" customWidth="1"/>
    <col min="5895" max="5895" width="20" style="25" customWidth="1"/>
    <col min="5896" max="5896" width="17.7109375" style="25" bestFit="1" customWidth="1"/>
    <col min="5897" max="5897" width="14.42578125" style="25" bestFit="1" customWidth="1"/>
    <col min="5898" max="5898" width="2.140625" style="25" bestFit="1" customWidth="1"/>
    <col min="5899" max="5899" width="16" style="25" bestFit="1" customWidth="1"/>
    <col min="5900" max="5900" width="13.85546875" style="25" bestFit="1" customWidth="1"/>
    <col min="5901" max="5901" width="16" style="25" bestFit="1" customWidth="1"/>
    <col min="5902" max="5902" width="12.42578125" style="25" bestFit="1" customWidth="1"/>
    <col min="5903" max="6140" width="11.42578125" style="25"/>
    <col min="6141" max="6141" width="8.5703125" style="25" customWidth="1"/>
    <col min="6142" max="6142" width="8.28515625" style="25" customWidth="1"/>
    <col min="6143" max="6143" width="15" style="25" customWidth="1"/>
    <col min="6144" max="6144" width="8" style="25" customWidth="1"/>
    <col min="6145" max="6145" width="12.85546875" style="25" customWidth="1"/>
    <col min="6146" max="6146" width="52" style="25" customWidth="1"/>
    <col min="6147" max="6147" width="19.85546875" style="25" customWidth="1"/>
    <col min="6148" max="6148" width="12.5703125" style="25" customWidth="1"/>
    <col min="6149" max="6149" width="16.140625" style="25" customWidth="1"/>
    <col min="6150" max="6150" width="17.85546875" style="25" customWidth="1"/>
    <col min="6151" max="6151" width="20" style="25" customWidth="1"/>
    <col min="6152" max="6152" width="17.7109375" style="25" bestFit="1" customWidth="1"/>
    <col min="6153" max="6153" width="14.42578125" style="25" bestFit="1" customWidth="1"/>
    <col min="6154" max="6154" width="2.140625" style="25" bestFit="1" customWidth="1"/>
    <col min="6155" max="6155" width="16" style="25" bestFit="1" customWidth="1"/>
    <col min="6156" max="6156" width="13.85546875" style="25" bestFit="1" customWidth="1"/>
    <col min="6157" max="6157" width="16" style="25" bestFit="1" customWidth="1"/>
    <col min="6158" max="6158" width="12.42578125" style="25" bestFit="1" customWidth="1"/>
    <col min="6159" max="6396" width="11.42578125" style="25"/>
    <col min="6397" max="6397" width="8.5703125" style="25" customWidth="1"/>
    <col min="6398" max="6398" width="8.28515625" style="25" customWidth="1"/>
    <col min="6399" max="6399" width="15" style="25" customWidth="1"/>
    <col min="6400" max="6400" width="8" style="25" customWidth="1"/>
    <col min="6401" max="6401" width="12.85546875" style="25" customWidth="1"/>
    <col min="6402" max="6402" width="52" style="25" customWidth="1"/>
    <col min="6403" max="6403" width="19.85546875" style="25" customWidth="1"/>
    <col min="6404" max="6404" width="12.5703125" style="25" customWidth="1"/>
    <col min="6405" max="6405" width="16.140625" style="25" customWidth="1"/>
    <col min="6406" max="6406" width="17.85546875" style="25" customWidth="1"/>
    <col min="6407" max="6407" width="20" style="25" customWidth="1"/>
    <col min="6408" max="6408" width="17.7109375" style="25" bestFit="1" customWidth="1"/>
    <col min="6409" max="6409" width="14.42578125" style="25" bestFit="1" customWidth="1"/>
    <col min="6410" max="6410" width="2.140625" style="25" bestFit="1" customWidth="1"/>
    <col min="6411" max="6411" width="16" style="25" bestFit="1" customWidth="1"/>
    <col min="6412" max="6412" width="13.85546875" style="25" bestFit="1" customWidth="1"/>
    <col min="6413" max="6413" width="16" style="25" bestFit="1" customWidth="1"/>
    <col min="6414" max="6414" width="12.42578125" style="25" bestFit="1" customWidth="1"/>
    <col min="6415" max="6652" width="11.42578125" style="25"/>
    <col min="6653" max="6653" width="8.5703125" style="25" customWidth="1"/>
    <col min="6654" max="6654" width="8.28515625" style="25" customWidth="1"/>
    <col min="6655" max="6655" width="15" style="25" customWidth="1"/>
    <col min="6656" max="6656" width="8" style="25" customWidth="1"/>
    <col min="6657" max="6657" width="12.85546875" style="25" customWidth="1"/>
    <col min="6658" max="6658" width="52" style="25" customWidth="1"/>
    <col min="6659" max="6659" width="19.85546875" style="25" customWidth="1"/>
    <col min="6660" max="6660" width="12.5703125" style="25" customWidth="1"/>
    <col min="6661" max="6661" width="16.140625" style="25" customWidth="1"/>
    <col min="6662" max="6662" width="17.85546875" style="25" customWidth="1"/>
    <col min="6663" max="6663" width="20" style="25" customWidth="1"/>
    <col min="6664" max="6664" width="17.7109375" style="25" bestFit="1" customWidth="1"/>
    <col min="6665" max="6665" width="14.42578125" style="25" bestFit="1" customWidth="1"/>
    <col min="6666" max="6666" width="2.140625" style="25" bestFit="1" customWidth="1"/>
    <col min="6667" max="6667" width="16" style="25" bestFit="1" customWidth="1"/>
    <col min="6668" max="6668" width="13.85546875" style="25" bestFit="1" customWidth="1"/>
    <col min="6669" max="6669" width="16" style="25" bestFit="1" customWidth="1"/>
    <col min="6670" max="6670" width="12.42578125" style="25" bestFit="1" customWidth="1"/>
    <col min="6671" max="6908" width="11.42578125" style="25"/>
    <col min="6909" max="6909" width="8.5703125" style="25" customWidth="1"/>
    <col min="6910" max="6910" width="8.28515625" style="25" customWidth="1"/>
    <col min="6911" max="6911" width="15" style="25" customWidth="1"/>
    <col min="6912" max="6912" width="8" style="25" customWidth="1"/>
    <col min="6913" max="6913" width="12.85546875" style="25" customWidth="1"/>
    <col min="6914" max="6914" width="52" style="25" customWidth="1"/>
    <col min="6915" max="6915" width="19.85546875" style="25" customWidth="1"/>
    <col min="6916" max="6916" width="12.5703125" style="25" customWidth="1"/>
    <col min="6917" max="6917" width="16.140625" style="25" customWidth="1"/>
    <col min="6918" max="6918" width="17.85546875" style="25" customWidth="1"/>
    <col min="6919" max="6919" width="20" style="25" customWidth="1"/>
    <col min="6920" max="6920" width="17.7109375" style="25" bestFit="1" customWidth="1"/>
    <col min="6921" max="6921" width="14.42578125" style="25" bestFit="1" customWidth="1"/>
    <col min="6922" max="6922" width="2.140625" style="25" bestFit="1" customWidth="1"/>
    <col min="6923" max="6923" width="16" style="25" bestFit="1" customWidth="1"/>
    <col min="6924" max="6924" width="13.85546875" style="25" bestFit="1" customWidth="1"/>
    <col min="6925" max="6925" width="16" style="25" bestFit="1" customWidth="1"/>
    <col min="6926" max="6926" width="12.42578125" style="25" bestFit="1" customWidth="1"/>
    <col min="6927" max="7164" width="11.42578125" style="25"/>
    <col min="7165" max="7165" width="8.5703125" style="25" customWidth="1"/>
    <col min="7166" max="7166" width="8.28515625" style="25" customWidth="1"/>
    <col min="7167" max="7167" width="15" style="25" customWidth="1"/>
    <col min="7168" max="7168" width="8" style="25" customWidth="1"/>
    <col min="7169" max="7169" width="12.85546875" style="25" customWidth="1"/>
    <col min="7170" max="7170" width="52" style="25" customWidth="1"/>
    <col min="7171" max="7171" width="19.85546875" style="25" customWidth="1"/>
    <col min="7172" max="7172" width="12.5703125" style="25" customWidth="1"/>
    <col min="7173" max="7173" width="16.140625" style="25" customWidth="1"/>
    <col min="7174" max="7174" width="17.85546875" style="25" customWidth="1"/>
    <col min="7175" max="7175" width="20" style="25" customWidth="1"/>
    <col min="7176" max="7176" width="17.7109375" style="25" bestFit="1" customWidth="1"/>
    <col min="7177" max="7177" width="14.42578125" style="25" bestFit="1" customWidth="1"/>
    <col min="7178" max="7178" width="2.140625" style="25" bestFit="1" customWidth="1"/>
    <col min="7179" max="7179" width="16" style="25" bestFit="1" customWidth="1"/>
    <col min="7180" max="7180" width="13.85546875" style="25" bestFit="1" customWidth="1"/>
    <col min="7181" max="7181" width="16" style="25" bestFit="1" customWidth="1"/>
    <col min="7182" max="7182" width="12.42578125" style="25" bestFit="1" customWidth="1"/>
    <col min="7183" max="7420" width="11.42578125" style="25"/>
    <col min="7421" max="7421" width="8.5703125" style="25" customWidth="1"/>
    <col min="7422" max="7422" width="8.28515625" style="25" customWidth="1"/>
    <col min="7423" max="7423" width="15" style="25" customWidth="1"/>
    <col min="7424" max="7424" width="8" style="25" customWidth="1"/>
    <col min="7425" max="7425" width="12.85546875" style="25" customWidth="1"/>
    <col min="7426" max="7426" width="52" style="25" customWidth="1"/>
    <col min="7427" max="7427" width="19.85546875" style="25" customWidth="1"/>
    <col min="7428" max="7428" width="12.5703125" style="25" customWidth="1"/>
    <col min="7429" max="7429" width="16.140625" style="25" customWidth="1"/>
    <col min="7430" max="7430" width="17.85546875" style="25" customWidth="1"/>
    <col min="7431" max="7431" width="20" style="25" customWidth="1"/>
    <col min="7432" max="7432" width="17.7109375" style="25" bestFit="1" customWidth="1"/>
    <col min="7433" max="7433" width="14.42578125" style="25" bestFit="1" customWidth="1"/>
    <col min="7434" max="7434" width="2.140625" style="25" bestFit="1" customWidth="1"/>
    <col min="7435" max="7435" width="16" style="25" bestFit="1" customWidth="1"/>
    <col min="7436" max="7436" width="13.85546875" style="25" bestFit="1" customWidth="1"/>
    <col min="7437" max="7437" width="16" style="25" bestFit="1" customWidth="1"/>
    <col min="7438" max="7438" width="12.42578125" style="25" bestFit="1" customWidth="1"/>
    <col min="7439" max="7676" width="11.42578125" style="25"/>
    <col min="7677" max="7677" width="8.5703125" style="25" customWidth="1"/>
    <col min="7678" max="7678" width="8.28515625" style="25" customWidth="1"/>
    <col min="7679" max="7679" width="15" style="25" customWidth="1"/>
    <col min="7680" max="7680" width="8" style="25" customWidth="1"/>
    <col min="7681" max="7681" width="12.85546875" style="25" customWidth="1"/>
    <col min="7682" max="7682" width="52" style="25" customWidth="1"/>
    <col min="7683" max="7683" width="19.85546875" style="25" customWidth="1"/>
    <col min="7684" max="7684" width="12.5703125" style="25" customWidth="1"/>
    <col min="7685" max="7685" width="16.140625" style="25" customWidth="1"/>
    <col min="7686" max="7686" width="17.85546875" style="25" customWidth="1"/>
    <col min="7687" max="7687" width="20" style="25" customWidth="1"/>
    <col min="7688" max="7688" width="17.7109375" style="25" bestFit="1" customWidth="1"/>
    <col min="7689" max="7689" width="14.42578125" style="25" bestFit="1" customWidth="1"/>
    <col min="7690" max="7690" width="2.140625" style="25" bestFit="1" customWidth="1"/>
    <col min="7691" max="7691" width="16" style="25" bestFit="1" customWidth="1"/>
    <col min="7692" max="7692" width="13.85546875" style="25" bestFit="1" customWidth="1"/>
    <col min="7693" max="7693" width="16" style="25" bestFit="1" customWidth="1"/>
    <col min="7694" max="7694" width="12.42578125" style="25" bestFit="1" customWidth="1"/>
    <col min="7695" max="7932" width="11.42578125" style="25"/>
    <col min="7933" max="7933" width="8.5703125" style="25" customWidth="1"/>
    <col min="7934" max="7934" width="8.28515625" style="25" customWidth="1"/>
    <col min="7935" max="7935" width="15" style="25" customWidth="1"/>
    <col min="7936" max="7936" width="8" style="25" customWidth="1"/>
    <col min="7937" max="7937" width="12.85546875" style="25" customWidth="1"/>
    <col min="7938" max="7938" width="52" style="25" customWidth="1"/>
    <col min="7939" max="7939" width="19.85546875" style="25" customWidth="1"/>
    <col min="7940" max="7940" width="12.5703125" style="25" customWidth="1"/>
    <col min="7941" max="7941" width="16.140625" style="25" customWidth="1"/>
    <col min="7942" max="7942" width="17.85546875" style="25" customWidth="1"/>
    <col min="7943" max="7943" width="20" style="25" customWidth="1"/>
    <col min="7944" max="7944" width="17.7109375" style="25" bestFit="1" customWidth="1"/>
    <col min="7945" max="7945" width="14.42578125" style="25" bestFit="1" customWidth="1"/>
    <col min="7946" max="7946" width="2.140625" style="25" bestFit="1" customWidth="1"/>
    <col min="7947" max="7947" width="16" style="25" bestFit="1" customWidth="1"/>
    <col min="7948" max="7948" width="13.85546875" style="25" bestFit="1" customWidth="1"/>
    <col min="7949" max="7949" width="16" style="25" bestFit="1" customWidth="1"/>
    <col min="7950" max="7950" width="12.42578125" style="25" bestFit="1" customWidth="1"/>
    <col min="7951" max="8188" width="11.42578125" style="25"/>
    <col min="8189" max="8189" width="8.5703125" style="25" customWidth="1"/>
    <col min="8190" max="8190" width="8.28515625" style="25" customWidth="1"/>
    <col min="8191" max="8191" width="15" style="25" customWidth="1"/>
    <col min="8192" max="8192" width="8" style="25" customWidth="1"/>
    <col min="8193" max="8193" width="12.85546875" style="25" customWidth="1"/>
    <col min="8194" max="8194" width="52" style="25" customWidth="1"/>
    <col min="8195" max="8195" width="19.85546875" style="25" customWidth="1"/>
    <col min="8196" max="8196" width="12.5703125" style="25" customWidth="1"/>
    <col min="8197" max="8197" width="16.140625" style="25" customWidth="1"/>
    <col min="8198" max="8198" width="17.85546875" style="25" customWidth="1"/>
    <col min="8199" max="8199" width="20" style="25" customWidth="1"/>
    <col min="8200" max="8200" width="17.7109375" style="25" bestFit="1" customWidth="1"/>
    <col min="8201" max="8201" width="14.42578125" style="25" bestFit="1" customWidth="1"/>
    <col min="8202" max="8202" width="2.140625" style="25" bestFit="1" customWidth="1"/>
    <col min="8203" max="8203" width="16" style="25" bestFit="1" customWidth="1"/>
    <col min="8204" max="8204" width="13.85546875" style="25" bestFit="1" customWidth="1"/>
    <col min="8205" max="8205" width="16" style="25" bestFit="1" customWidth="1"/>
    <col min="8206" max="8206" width="12.42578125" style="25" bestFit="1" customWidth="1"/>
    <col min="8207" max="8444" width="11.42578125" style="25"/>
    <col min="8445" max="8445" width="8.5703125" style="25" customWidth="1"/>
    <col min="8446" max="8446" width="8.28515625" style="25" customWidth="1"/>
    <col min="8447" max="8447" width="15" style="25" customWidth="1"/>
    <col min="8448" max="8448" width="8" style="25" customWidth="1"/>
    <col min="8449" max="8449" width="12.85546875" style="25" customWidth="1"/>
    <col min="8450" max="8450" width="52" style="25" customWidth="1"/>
    <col min="8451" max="8451" width="19.85546875" style="25" customWidth="1"/>
    <col min="8452" max="8452" width="12.5703125" style="25" customWidth="1"/>
    <col min="8453" max="8453" width="16.140625" style="25" customWidth="1"/>
    <col min="8454" max="8454" width="17.85546875" style="25" customWidth="1"/>
    <col min="8455" max="8455" width="20" style="25" customWidth="1"/>
    <col min="8456" max="8456" width="17.7109375" style="25" bestFit="1" customWidth="1"/>
    <col min="8457" max="8457" width="14.42578125" style="25" bestFit="1" customWidth="1"/>
    <col min="8458" max="8458" width="2.140625" style="25" bestFit="1" customWidth="1"/>
    <col min="8459" max="8459" width="16" style="25" bestFit="1" customWidth="1"/>
    <col min="8460" max="8460" width="13.85546875" style="25" bestFit="1" customWidth="1"/>
    <col min="8461" max="8461" width="16" style="25" bestFit="1" customWidth="1"/>
    <col min="8462" max="8462" width="12.42578125" style="25" bestFit="1" customWidth="1"/>
    <col min="8463" max="8700" width="11.42578125" style="25"/>
    <col min="8701" max="8701" width="8.5703125" style="25" customWidth="1"/>
    <col min="8702" max="8702" width="8.28515625" style="25" customWidth="1"/>
    <col min="8703" max="8703" width="15" style="25" customWidth="1"/>
    <col min="8704" max="8704" width="8" style="25" customWidth="1"/>
    <col min="8705" max="8705" width="12.85546875" style="25" customWidth="1"/>
    <col min="8706" max="8706" width="52" style="25" customWidth="1"/>
    <col min="8707" max="8707" width="19.85546875" style="25" customWidth="1"/>
    <col min="8708" max="8708" width="12.5703125" style="25" customWidth="1"/>
    <col min="8709" max="8709" width="16.140625" style="25" customWidth="1"/>
    <col min="8710" max="8710" width="17.85546875" style="25" customWidth="1"/>
    <col min="8711" max="8711" width="20" style="25" customWidth="1"/>
    <col min="8712" max="8712" width="17.7109375" style="25" bestFit="1" customWidth="1"/>
    <col min="8713" max="8713" width="14.42578125" style="25" bestFit="1" customWidth="1"/>
    <col min="8714" max="8714" width="2.140625" style="25" bestFit="1" customWidth="1"/>
    <col min="8715" max="8715" width="16" style="25" bestFit="1" customWidth="1"/>
    <col min="8716" max="8716" width="13.85546875" style="25" bestFit="1" customWidth="1"/>
    <col min="8717" max="8717" width="16" style="25" bestFit="1" customWidth="1"/>
    <col min="8718" max="8718" width="12.42578125" style="25" bestFit="1" customWidth="1"/>
    <col min="8719" max="8956" width="11.42578125" style="25"/>
    <col min="8957" max="8957" width="8.5703125" style="25" customWidth="1"/>
    <col min="8958" max="8958" width="8.28515625" style="25" customWidth="1"/>
    <col min="8959" max="8959" width="15" style="25" customWidth="1"/>
    <col min="8960" max="8960" width="8" style="25" customWidth="1"/>
    <col min="8961" max="8961" width="12.85546875" style="25" customWidth="1"/>
    <col min="8962" max="8962" width="52" style="25" customWidth="1"/>
    <col min="8963" max="8963" width="19.85546875" style="25" customWidth="1"/>
    <col min="8964" max="8964" width="12.5703125" style="25" customWidth="1"/>
    <col min="8965" max="8965" width="16.140625" style="25" customWidth="1"/>
    <col min="8966" max="8966" width="17.85546875" style="25" customWidth="1"/>
    <col min="8967" max="8967" width="20" style="25" customWidth="1"/>
    <col min="8968" max="8968" width="17.7109375" style="25" bestFit="1" customWidth="1"/>
    <col min="8969" max="8969" width="14.42578125" style="25" bestFit="1" customWidth="1"/>
    <col min="8970" max="8970" width="2.140625" style="25" bestFit="1" customWidth="1"/>
    <col min="8971" max="8971" width="16" style="25" bestFit="1" customWidth="1"/>
    <col min="8972" max="8972" width="13.85546875" style="25" bestFit="1" customWidth="1"/>
    <col min="8973" max="8973" width="16" style="25" bestFit="1" customWidth="1"/>
    <col min="8974" max="8974" width="12.42578125" style="25" bestFit="1" customWidth="1"/>
    <col min="8975" max="9212" width="11.42578125" style="25"/>
    <col min="9213" max="9213" width="8.5703125" style="25" customWidth="1"/>
    <col min="9214" max="9214" width="8.28515625" style="25" customWidth="1"/>
    <col min="9215" max="9215" width="15" style="25" customWidth="1"/>
    <col min="9216" max="9216" width="8" style="25" customWidth="1"/>
    <col min="9217" max="9217" width="12.85546875" style="25" customWidth="1"/>
    <col min="9218" max="9218" width="52" style="25" customWidth="1"/>
    <col min="9219" max="9219" width="19.85546875" style="25" customWidth="1"/>
    <col min="9220" max="9220" width="12.5703125" style="25" customWidth="1"/>
    <col min="9221" max="9221" width="16.140625" style="25" customWidth="1"/>
    <col min="9222" max="9222" width="17.85546875" style="25" customWidth="1"/>
    <col min="9223" max="9223" width="20" style="25" customWidth="1"/>
    <col min="9224" max="9224" width="17.7109375" style="25" bestFit="1" customWidth="1"/>
    <col min="9225" max="9225" width="14.42578125" style="25" bestFit="1" customWidth="1"/>
    <col min="9226" max="9226" width="2.140625" style="25" bestFit="1" customWidth="1"/>
    <col min="9227" max="9227" width="16" style="25" bestFit="1" customWidth="1"/>
    <col min="9228" max="9228" width="13.85546875" style="25" bestFit="1" customWidth="1"/>
    <col min="9229" max="9229" width="16" style="25" bestFit="1" customWidth="1"/>
    <col min="9230" max="9230" width="12.42578125" style="25" bestFit="1" customWidth="1"/>
    <col min="9231" max="9468" width="11.42578125" style="25"/>
    <col min="9469" max="9469" width="8.5703125" style="25" customWidth="1"/>
    <col min="9470" max="9470" width="8.28515625" style="25" customWidth="1"/>
    <col min="9471" max="9471" width="15" style="25" customWidth="1"/>
    <col min="9472" max="9472" width="8" style="25" customWidth="1"/>
    <col min="9473" max="9473" width="12.85546875" style="25" customWidth="1"/>
    <col min="9474" max="9474" width="52" style="25" customWidth="1"/>
    <col min="9475" max="9475" width="19.85546875" style="25" customWidth="1"/>
    <col min="9476" max="9476" width="12.5703125" style="25" customWidth="1"/>
    <col min="9477" max="9477" width="16.140625" style="25" customWidth="1"/>
    <col min="9478" max="9478" width="17.85546875" style="25" customWidth="1"/>
    <col min="9479" max="9479" width="20" style="25" customWidth="1"/>
    <col min="9480" max="9480" width="17.7109375" style="25" bestFit="1" customWidth="1"/>
    <col min="9481" max="9481" width="14.42578125" style="25" bestFit="1" customWidth="1"/>
    <col min="9482" max="9482" width="2.140625" style="25" bestFit="1" customWidth="1"/>
    <col min="9483" max="9483" width="16" style="25" bestFit="1" customWidth="1"/>
    <col min="9484" max="9484" width="13.85546875" style="25" bestFit="1" customWidth="1"/>
    <col min="9485" max="9485" width="16" style="25" bestFit="1" customWidth="1"/>
    <col min="9486" max="9486" width="12.42578125" style="25" bestFit="1" customWidth="1"/>
    <col min="9487" max="9724" width="11.42578125" style="25"/>
    <col min="9725" max="9725" width="8.5703125" style="25" customWidth="1"/>
    <col min="9726" max="9726" width="8.28515625" style="25" customWidth="1"/>
    <col min="9727" max="9727" width="15" style="25" customWidth="1"/>
    <col min="9728" max="9728" width="8" style="25" customWidth="1"/>
    <col min="9729" max="9729" width="12.85546875" style="25" customWidth="1"/>
    <col min="9730" max="9730" width="52" style="25" customWidth="1"/>
    <col min="9731" max="9731" width="19.85546875" style="25" customWidth="1"/>
    <col min="9732" max="9732" width="12.5703125" style="25" customWidth="1"/>
    <col min="9733" max="9733" width="16.140625" style="25" customWidth="1"/>
    <col min="9734" max="9734" width="17.85546875" style="25" customWidth="1"/>
    <col min="9735" max="9735" width="20" style="25" customWidth="1"/>
    <col min="9736" max="9736" width="17.7109375" style="25" bestFit="1" customWidth="1"/>
    <col min="9737" max="9737" width="14.42578125" style="25" bestFit="1" customWidth="1"/>
    <col min="9738" max="9738" width="2.140625" style="25" bestFit="1" customWidth="1"/>
    <col min="9739" max="9739" width="16" style="25" bestFit="1" customWidth="1"/>
    <col min="9740" max="9740" width="13.85546875" style="25" bestFit="1" customWidth="1"/>
    <col min="9741" max="9741" width="16" style="25" bestFit="1" customWidth="1"/>
    <col min="9742" max="9742" width="12.42578125" style="25" bestFit="1" customWidth="1"/>
    <col min="9743" max="9980" width="11.42578125" style="25"/>
    <col min="9981" max="9981" width="8.5703125" style="25" customWidth="1"/>
    <col min="9982" max="9982" width="8.28515625" style="25" customWidth="1"/>
    <col min="9983" max="9983" width="15" style="25" customWidth="1"/>
    <col min="9984" max="9984" width="8" style="25" customWidth="1"/>
    <col min="9985" max="9985" width="12.85546875" style="25" customWidth="1"/>
    <col min="9986" max="9986" width="52" style="25" customWidth="1"/>
    <col min="9987" max="9987" width="19.85546875" style="25" customWidth="1"/>
    <col min="9988" max="9988" width="12.5703125" style="25" customWidth="1"/>
    <col min="9989" max="9989" width="16.140625" style="25" customWidth="1"/>
    <col min="9990" max="9990" width="17.85546875" style="25" customWidth="1"/>
    <col min="9991" max="9991" width="20" style="25" customWidth="1"/>
    <col min="9992" max="9992" width="17.7109375" style="25" bestFit="1" customWidth="1"/>
    <col min="9993" max="9993" width="14.42578125" style="25" bestFit="1" customWidth="1"/>
    <col min="9994" max="9994" width="2.140625" style="25" bestFit="1" customWidth="1"/>
    <col min="9995" max="9995" width="16" style="25" bestFit="1" customWidth="1"/>
    <col min="9996" max="9996" width="13.85546875" style="25" bestFit="1" customWidth="1"/>
    <col min="9997" max="9997" width="16" style="25" bestFit="1" customWidth="1"/>
    <col min="9998" max="9998" width="12.42578125" style="25" bestFit="1" customWidth="1"/>
    <col min="9999" max="10236" width="11.42578125" style="25"/>
    <col min="10237" max="10237" width="8.5703125" style="25" customWidth="1"/>
    <col min="10238" max="10238" width="8.28515625" style="25" customWidth="1"/>
    <col min="10239" max="10239" width="15" style="25" customWidth="1"/>
    <col min="10240" max="10240" width="8" style="25" customWidth="1"/>
    <col min="10241" max="10241" width="12.85546875" style="25" customWidth="1"/>
    <col min="10242" max="10242" width="52" style="25" customWidth="1"/>
    <col min="10243" max="10243" width="19.85546875" style="25" customWidth="1"/>
    <col min="10244" max="10244" width="12.5703125" style="25" customWidth="1"/>
    <col min="10245" max="10245" width="16.140625" style="25" customWidth="1"/>
    <col min="10246" max="10246" width="17.85546875" style="25" customWidth="1"/>
    <col min="10247" max="10247" width="20" style="25" customWidth="1"/>
    <col min="10248" max="10248" width="17.7109375" style="25" bestFit="1" customWidth="1"/>
    <col min="10249" max="10249" width="14.42578125" style="25" bestFit="1" customWidth="1"/>
    <col min="10250" max="10250" width="2.140625" style="25" bestFit="1" customWidth="1"/>
    <col min="10251" max="10251" width="16" style="25" bestFit="1" customWidth="1"/>
    <col min="10252" max="10252" width="13.85546875" style="25" bestFit="1" customWidth="1"/>
    <col min="10253" max="10253" width="16" style="25" bestFit="1" customWidth="1"/>
    <col min="10254" max="10254" width="12.42578125" style="25" bestFit="1" customWidth="1"/>
    <col min="10255" max="10492" width="11.42578125" style="25"/>
    <col min="10493" max="10493" width="8.5703125" style="25" customWidth="1"/>
    <col min="10494" max="10494" width="8.28515625" style="25" customWidth="1"/>
    <col min="10495" max="10495" width="15" style="25" customWidth="1"/>
    <col min="10496" max="10496" width="8" style="25" customWidth="1"/>
    <col min="10497" max="10497" width="12.85546875" style="25" customWidth="1"/>
    <col min="10498" max="10498" width="52" style="25" customWidth="1"/>
    <col min="10499" max="10499" width="19.85546875" style="25" customWidth="1"/>
    <col min="10500" max="10500" width="12.5703125" style="25" customWidth="1"/>
    <col min="10501" max="10501" width="16.140625" style="25" customWidth="1"/>
    <col min="10502" max="10502" width="17.85546875" style="25" customWidth="1"/>
    <col min="10503" max="10503" width="20" style="25" customWidth="1"/>
    <col min="10504" max="10504" width="17.7109375" style="25" bestFit="1" customWidth="1"/>
    <col min="10505" max="10505" width="14.42578125" style="25" bestFit="1" customWidth="1"/>
    <col min="10506" max="10506" width="2.140625" style="25" bestFit="1" customWidth="1"/>
    <col min="10507" max="10507" width="16" style="25" bestFit="1" customWidth="1"/>
    <col min="10508" max="10508" width="13.85546875" style="25" bestFit="1" customWidth="1"/>
    <col min="10509" max="10509" width="16" style="25" bestFit="1" customWidth="1"/>
    <col min="10510" max="10510" width="12.42578125" style="25" bestFit="1" customWidth="1"/>
    <col min="10511" max="10748" width="11.42578125" style="25"/>
    <col min="10749" max="10749" width="8.5703125" style="25" customWidth="1"/>
    <col min="10750" max="10750" width="8.28515625" style="25" customWidth="1"/>
    <col min="10751" max="10751" width="15" style="25" customWidth="1"/>
    <col min="10752" max="10752" width="8" style="25" customWidth="1"/>
    <col min="10753" max="10753" width="12.85546875" style="25" customWidth="1"/>
    <col min="10754" max="10754" width="52" style="25" customWidth="1"/>
    <col min="10755" max="10755" width="19.85546875" style="25" customWidth="1"/>
    <col min="10756" max="10756" width="12.5703125" style="25" customWidth="1"/>
    <col min="10757" max="10757" width="16.140625" style="25" customWidth="1"/>
    <col min="10758" max="10758" width="17.85546875" style="25" customWidth="1"/>
    <col min="10759" max="10759" width="20" style="25" customWidth="1"/>
    <col min="10760" max="10760" width="17.7109375" style="25" bestFit="1" customWidth="1"/>
    <col min="10761" max="10761" width="14.42578125" style="25" bestFit="1" customWidth="1"/>
    <col min="10762" max="10762" width="2.140625" style="25" bestFit="1" customWidth="1"/>
    <col min="10763" max="10763" width="16" style="25" bestFit="1" customWidth="1"/>
    <col min="10764" max="10764" width="13.85546875" style="25" bestFit="1" customWidth="1"/>
    <col min="10765" max="10765" width="16" style="25" bestFit="1" customWidth="1"/>
    <col min="10766" max="10766" width="12.42578125" style="25" bestFit="1" customWidth="1"/>
    <col min="10767" max="11004" width="11.42578125" style="25"/>
    <col min="11005" max="11005" width="8.5703125" style="25" customWidth="1"/>
    <col min="11006" max="11006" width="8.28515625" style="25" customWidth="1"/>
    <col min="11007" max="11007" width="15" style="25" customWidth="1"/>
    <col min="11008" max="11008" width="8" style="25" customWidth="1"/>
    <col min="11009" max="11009" width="12.85546875" style="25" customWidth="1"/>
    <col min="11010" max="11010" width="52" style="25" customWidth="1"/>
    <col min="11011" max="11011" width="19.85546875" style="25" customWidth="1"/>
    <col min="11012" max="11012" width="12.5703125" style="25" customWidth="1"/>
    <col min="11013" max="11013" width="16.140625" style="25" customWidth="1"/>
    <col min="11014" max="11014" width="17.85546875" style="25" customWidth="1"/>
    <col min="11015" max="11015" width="20" style="25" customWidth="1"/>
    <col min="11016" max="11016" width="17.7109375" style="25" bestFit="1" customWidth="1"/>
    <col min="11017" max="11017" width="14.42578125" style="25" bestFit="1" customWidth="1"/>
    <col min="11018" max="11018" width="2.140625" style="25" bestFit="1" customWidth="1"/>
    <col min="11019" max="11019" width="16" style="25" bestFit="1" customWidth="1"/>
    <col min="11020" max="11020" width="13.85546875" style="25" bestFit="1" customWidth="1"/>
    <col min="11021" max="11021" width="16" style="25" bestFit="1" customWidth="1"/>
    <col min="11022" max="11022" width="12.42578125" style="25" bestFit="1" customWidth="1"/>
    <col min="11023" max="11260" width="11.42578125" style="25"/>
    <col min="11261" max="11261" width="8.5703125" style="25" customWidth="1"/>
    <col min="11262" max="11262" width="8.28515625" style="25" customWidth="1"/>
    <col min="11263" max="11263" width="15" style="25" customWidth="1"/>
    <col min="11264" max="11264" width="8" style="25" customWidth="1"/>
    <col min="11265" max="11265" width="12.85546875" style="25" customWidth="1"/>
    <col min="11266" max="11266" width="52" style="25" customWidth="1"/>
    <col min="11267" max="11267" width="19.85546875" style="25" customWidth="1"/>
    <col min="11268" max="11268" width="12.5703125" style="25" customWidth="1"/>
    <col min="11269" max="11269" width="16.140625" style="25" customWidth="1"/>
    <col min="11270" max="11270" width="17.85546875" style="25" customWidth="1"/>
    <col min="11271" max="11271" width="20" style="25" customWidth="1"/>
    <col min="11272" max="11272" width="17.7109375" style="25" bestFit="1" customWidth="1"/>
    <col min="11273" max="11273" width="14.42578125" style="25" bestFit="1" customWidth="1"/>
    <col min="11274" max="11274" width="2.140625" style="25" bestFit="1" customWidth="1"/>
    <col min="11275" max="11275" width="16" style="25" bestFit="1" customWidth="1"/>
    <col min="11276" max="11276" width="13.85546875" style="25" bestFit="1" customWidth="1"/>
    <col min="11277" max="11277" width="16" style="25" bestFit="1" customWidth="1"/>
    <col min="11278" max="11278" width="12.42578125" style="25" bestFit="1" customWidth="1"/>
    <col min="11279" max="11516" width="11.42578125" style="25"/>
    <col min="11517" max="11517" width="8.5703125" style="25" customWidth="1"/>
    <col min="11518" max="11518" width="8.28515625" style="25" customWidth="1"/>
    <col min="11519" max="11519" width="15" style="25" customWidth="1"/>
    <col min="11520" max="11520" width="8" style="25" customWidth="1"/>
    <col min="11521" max="11521" width="12.85546875" style="25" customWidth="1"/>
    <col min="11522" max="11522" width="52" style="25" customWidth="1"/>
    <col min="11523" max="11523" width="19.85546875" style="25" customWidth="1"/>
    <col min="11524" max="11524" width="12.5703125" style="25" customWidth="1"/>
    <col min="11525" max="11525" width="16.140625" style="25" customWidth="1"/>
    <col min="11526" max="11526" width="17.85546875" style="25" customWidth="1"/>
    <col min="11527" max="11527" width="20" style="25" customWidth="1"/>
    <col min="11528" max="11528" width="17.7109375" style="25" bestFit="1" customWidth="1"/>
    <col min="11529" max="11529" width="14.42578125" style="25" bestFit="1" customWidth="1"/>
    <col min="11530" max="11530" width="2.140625" style="25" bestFit="1" customWidth="1"/>
    <col min="11531" max="11531" width="16" style="25" bestFit="1" customWidth="1"/>
    <col min="11532" max="11532" width="13.85546875" style="25" bestFit="1" customWidth="1"/>
    <col min="11533" max="11533" width="16" style="25" bestFit="1" customWidth="1"/>
    <col min="11534" max="11534" width="12.42578125" style="25" bestFit="1" customWidth="1"/>
    <col min="11535" max="11772" width="11.42578125" style="25"/>
    <col min="11773" max="11773" width="8.5703125" style="25" customWidth="1"/>
    <col min="11774" max="11774" width="8.28515625" style="25" customWidth="1"/>
    <col min="11775" max="11775" width="15" style="25" customWidth="1"/>
    <col min="11776" max="11776" width="8" style="25" customWidth="1"/>
    <col min="11777" max="11777" width="12.85546875" style="25" customWidth="1"/>
    <col min="11778" max="11778" width="52" style="25" customWidth="1"/>
    <col min="11779" max="11779" width="19.85546875" style="25" customWidth="1"/>
    <col min="11780" max="11780" width="12.5703125" style="25" customWidth="1"/>
    <col min="11781" max="11781" width="16.140625" style="25" customWidth="1"/>
    <col min="11782" max="11782" width="17.85546875" style="25" customWidth="1"/>
    <col min="11783" max="11783" width="20" style="25" customWidth="1"/>
    <col min="11784" max="11784" width="17.7109375" style="25" bestFit="1" customWidth="1"/>
    <col min="11785" max="11785" width="14.42578125" style="25" bestFit="1" customWidth="1"/>
    <col min="11786" max="11786" width="2.140625" style="25" bestFit="1" customWidth="1"/>
    <col min="11787" max="11787" width="16" style="25" bestFit="1" customWidth="1"/>
    <col min="11788" max="11788" width="13.85546875" style="25" bestFit="1" customWidth="1"/>
    <col min="11789" max="11789" width="16" style="25" bestFit="1" customWidth="1"/>
    <col min="11790" max="11790" width="12.42578125" style="25" bestFit="1" customWidth="1"/>
    <col min="11791" max="12028" width="11.42578125" style="25"/>
    <col min="12029" max="12029" width="8.5703125" style="25" customWidth="1"/>
    <col min="12030" max="12030" width="8.28515625" style="25" customWidth="1"/>
    <col min="12031" max="12031" width="15" style="25" customWidth="1"/>
    <col min="12032" max="12032" width="8" style="25" customWidth="1"/>
    <col min="12033" max="12033" width="12.85546875" style="25" customWidth="1"/>
    <col min="12034" max="12034" width="52" style="25" customWidth="1"/>
    <col min="12035" max="12035" width="19.85546875" style="25" customWidth="1"/>
    <col min="12036" max="12036" width="12.5703125" style="25" customWidth="1"/>
    <col min="12037" max="12037" width="16.140625" style="25" customWidth="1"/>
    <col min="12038" max="12038" width="17.85546875" style="25" customWidth="1"/>
    <col min="12039" max="12039" width="20" style="25" customWidth="1"/>
    <col min="12040" max="12040" width="17.7109375" style="25" bestFit="1" customWidth="1"/>
    <col min="12041" max="12041" width="14.42578125" style="25" bestFit="1" customWidth="1"/>
    <col min="12042" max="12042" width="2.140625" style="25" bestFit="1" customWidth="1"/>
    <col min="12043" max="12043" width="16" style="25" bestFit="1" customWidth="1"/>
    <col min="12044" max="12044" width="13.85546875" style="25" bestFit="1" customWidth="1"/>
    <col min="12045" max="12045" width="16" style="25" bestFit="1" customWidth="1"/>
    <col min="12046" max="12046" width="12.42578125" style="25" bestFit="1" customWidth="1"/>
    <col min="12047" max="12284" width="11.42578125" style="25"/>
    <col min="12285" max="12285" width="8.5703125" style="25" customWidth="1"/>
    <col min="12286" max="12286" width="8.28515625" style="25" customWidth="1"/>
    <col min="12287" max="12287" width="15" style="25" customWidth="1"/>
    <col min="12288" max="12288" width="8" style="25" customWidth="1"/>
    <col min="12289" max="12289" width="12.85546875" style="25" customWidth="1"/>
    <col min="12290" max="12290" width="52" style="25" customWidth="1"/>
    <col min="12291" max="12291" width="19.85546875" style="25" customWidth="1"/>
    <col min="12292" max="12292" width="12.5703125" style="25" customWidth="1"/>
    <col min="12293" max="12293" width="16.140625" style="25" customWidth="1"/>
    <col min="12294" max="12294" width="17.85546875" style="25" customWidth="1"/>
    <col min="12295" max="12295" width="20" style="25" customWidth="1"/>
    <col min="12296" max="12296" width="17.7109375" style="25" bestFit="1" customWidth="1"/>
    <col min="12297" max="12297" width="14.42578125" style="25" bestFit="1" customWidth="1"/>
    <col min="12298" max="12298" width="2.140625" style="25" bestFit="1" customWidth="1"/>
    <col min="12299" max="12299" width="16" style="25" bestFit="1" customWidth="1"/>
    <col min="12300" max="12300" width="13.85546875" style="25" bestFit="1" customWidth="1"/>
    <col min="12301" max="12301" width="16" style="25" bestFit="1" customWidth="1"/>
    <col min="12302" max="12302" width="12.42578125" style="25" bestFit="1" customWidth="1"/>
    <col min="12303" max="12540" width="11.42578125" style="25"/>
    <col min="12541" max="12541" width="8.5703125" style="25" customWidth="1"/>
    <col min="12542" max="12542" width="8.28515625" style="25" customWidth="1"/>
    <col min="12543" max="12543" width="15" style="25" customWidth="1"/>
    <col min="12544" max="12544" width="8" style="25" customWidth="1"/>
    <col min="12545" max="12545" width="12.85546875" style="25" customWidth="1"/>
    <col min="12546" max="12546" width="52" style="25" customWidth="1"/>
    <col min="12547" max="12547" width="19.85546875" style="25" customWidth="1"/>
    <col min="12548" max="12548" width="12.5703125" style="25" customWidth="1"/>
    <col min="12549" max="12549" width="16.140625" style="25" customWidth="1"/>
    <col min="12550" max="12550" width="17.85546875" style="25" customWidth="1"/>
    <col min="12551" max="12551" width="20" style="25" customWidth="1"/>
    <col min="12552" max="12552" width="17.7109375" style="25" bestFit="1" customWidth="1"/>
    <col min="12553" max="12553" width="14.42578125" style="25" bestFit="1" customWidth="1"/>
    <col min="12554" max="12554" width="2.140625" style="25" bestFit="1" customWidth="1"/>
    <col min="12555" max="12555" width="16" style="25" bestFit="1" customWidth="1"/>
    <col min="12556" max="12556" width="13.85546875" style="25" bestFit="1" customWidth="1"/>
    <col min="12557" max="12557" width="16" style="25" bestFit="1" customWidth="1"/>
    <col min="12558" max="12558" width="12.42578125" style="25" bestFit="1" customWidth="1"/>
    <col min="12559" max="12796" width="11.42578125" style="25"/>
    <col min="12797" max="12797" width="8.5703125" style="25" customWidth="1"/>
    <col min="12798" max="12798" width="8.28515625" style="25" customWidth="1"/>
    <col min="12799" max="12799" width="15" style="25" customWidth="1"/>
    <col min="12800" max="12800" width="8" style="25" customWidth="1"/>
    <col min="12801" max="12801" width="12.85546875" style="25" customWidth="1"/>
    <col min="12802" max="12802" width="52" style="25" customWidth="1"/>
    <col min="12803" max="12803" width="19.85546875" style="25" customWidth="1"/>
    <col min="12804" max="12804" width="12.5703125" style="25" customWidth="1"/>
    <col min="12805" max="12805" width="16.140625" style="25" customWidth="1"/>
    <col min="12806" max="12806" width="17.85546875" style="25" customWidth="1"/>
    <col min="12807" max="12807" width="20" style="25" customWidth="1"/>
    <col min="12808" max="12808" width="17.7109375" style="25" bestFit="1" customWidth="1"/>
    <col min="12809" max="12809" width="14.42578125" style="25" bestFit="1" customWidth="1"/>
    <col min="12810" max="12810" width="2.140625" style="25" bestFit="1" customWidth="1"/>
    <col min="12811" max="12811" width="16" style="25" bestFit="1" customWidth="1"/>
    <col min="12812" max="12812" width="13.85546875" style="25" bestFit="1" customWidth="1"/>
    <col min="12813" max="12813" width="16" style="25" bestFit="1" customWidth="1"/>
    <col min="12814" max="12814" width="12.42578125" style="25" bestFit="1" customWidth="1"/>
    <col min="12815" max="13052" width="11.42578125" style="25"/>
    <col min="13053" max="13053" width="8.5703125" style="25" customWidth="1"/>
    <col min="13054" max="13054" width="8.28515625" style="25" customWidth="1"/>
    <col min="13055" max="13055" width="15" style="25" customWidth="1"/>
    <col min="13056" max="13056" width="8" style="25" customWidth="1"/>
    <col min="13057" max="13057" width="12.85546875" style="25" customWidth="1"/>
    <col min="13058" max="13058" width="52" style="25" customWidth="1"/>
    <col min="13059" max="13059" width="19.85546875" style="25" customWidth="1"/>
    <col min="13060" max="13060" width="12.5703125" style="25" customWidth="1"/>
    <col min="13061" max="13061" width="16.140625" style="25" customWidth="1"/>
    <col min="13062" max="13062" width="17.85546875" style="25" customWidth="1"/>
    <col min="13063" max="13063" width="20" style="25" customWidth="1"/>
    <col min="13064" max="13064" width="17.7109375" style="25" bestFit="1" customWidth="1"/>
    <col min="13065" max="13065" width="14.42578125" style="25" bestFit="1" customWidth="1"/>
    <col min="13066" max="13066" width="2.140625" style="25" bestFit="1" customWidth="1"/>
    <col min="13067" max="13067" width="16" style="25" bestFit="1" customWidth="1"/>
    <col min="13068" max="13068" width="13.85546875" style="25" bestFit="1" customWidth="1"/>
    <col min="13069" max="13069" width="16" style="25" bestFit="1" customWidth="1"/>
    <col min="13070" max="13070" width="12.42578125" style="25" bestFit="1" customWidth="1"/>
    <col min="13071" max="13308" width="11.42578125" style="25"/>
    <col min="13309" max="13309" width="8.5703125" style="25" customWidth="1"/>
    <col min="13310" max="13310" width="8.28515625" style="25" customWidth="1"/>
    <col min="13311" max="13311" width="15" style="25" customWidth="1"/>
    <col min="13312" max="13312" width="8" style="25" customWidth="1"/>
    <col min="13313" max="13313" width="12.85546875" style="25" customWidth="1"/>
    <col min="13314" max="13314" width="52" style="25" customWidth="1"/>
    <col min="13315" max="13315" width="19.85546875" style="25" customWidth="1"/>
    <col min="13316" max="13316" width="12.5703125" style="25" customWidth="1"/>
    <col min="13317" max="13317" width="16.140625" style="25" customWidth="1"/>
    <col min="13318" max="13318" width="17.85546875" style="25" customWidth="1"/>
    <col min="13319" max="13319" width="20" style="25" customWidth="1"/>
    <col min="13320" max="13320" width="17.7109375" style="25" bestFit="1" customWidth="1"/>
    <col min="13321" max="13321" width="14.42578125" style="25" bestFit="1" customWidth="1"/>
    <col min="13322" max="13322" width="2.140625" style="25" bestFit="1" customWidth="1"/>
    <col min="13323" max="13323" width="16" style="25" bestFit="1" customWidth="1"/>
    <col min="13324" max="13324" width="13.85546875" style="25" bestFit="1" customWidth="1"/>
    <col min="13325" max="13325" width="16" style="25" bestFit="1" customWidth="1"/>
    <col min="13326" max="13326" width="12.42578125" style="25" bestFit="1" customWidth="1"/>
    <col min="13327" max="13564" width="11.42578125" style="25"/>
    <col min="13565" max="13565" width="8.5703125" style="25" customWidth="1"/>
    <col min="13566" max="13566" width="8.28515625" style="25" customWidth="1"/>
    <col min="13567" max="13567" width="15" style="25" customWidth="1"/>
    <col min="13568" max="13568" width="8" style="25" customWidth="1"/>
    <col min="13569" max="13569" width="12.85546875" style="25" customWidth="1"/>
    <col min="13570" max="13570" width="52" style="25" customWidth="1"/>
    <col min="13571" max="13571" width="19.85546875" style="25" customWidth="1"/>
    <col min="13572" max="13572" width="12.5703125" style="25" customWidth="1"/>
    <col min="13573" max="13573" width="16.140625" style="25" customWidth="1"/>
    <col min="13574" max="13574" width="17.85546875" style="25" customWidth="1"/>
    <col min="13575" max="13575" width="20" style="25" customWidth="1"/>
    <col min="13576" max="13576" width="17.7109375" style="25" bestFit="1" customWidth="1"/>
    <col min="13577" max="13577" width="14.42578125" style="25" bestFit="1" customWidth="1"/>
    <col min="13578" max="13578" width="2.140625" style="25" bestFit="1" customWidth="1"/>
    <col min="13579" max="13579" width="16" style="25" bestFit="1" customWidth="1"/>
    <col min="13580" max="13580" width="13.85546875" style="25" bestFit="1" customWidth="1"/>
    <col min="13581" max="13581" width="16" style="25" bestFit="1" customWidth="1"/>
    <col min="13582" max="13582" width="12.42578125" style="25" bestFit="1" customWidth="1"/>
    <col min="13583" max="13820" width="11.42578125" style="25"/>
    <col min="13821" max="13821" width="8.5703125" style="25" customWidth="1"/>
    <col min="13822" max="13822" width="8.28515625" style="25" customWidth="1"/>
    <col min="13823" max="13823" width="15" style="25" customWidth="1"/>
    <col min="13824" max="13824" width="8" style="25" customWidth="1"/>
    <col min="13825" max="13825" width="12.85546875" style="25" customWidth="1"/>
    <col min="13826" max="13826" width="52" style="25" customWidth="1"/>
    <col min="13827" max="13827" width="19.85546875" style="25" customWidth="1"/>
    <col min="13828" max="13828" width="12.5703125" style="25" customWidth="1"/>
    <col min="13829" max="13829" width="16.140625" style="25" customWidth="1"/>
    <col min="13830" max="13830" width="17.85546875" style="25" customWidth="1"/>
    <col min="13831" max="13831" width="20" style="25" customWidth="1"/>
    <col min="13832" max="13832" width="17.7109375" style="25" bestFit="1" customWidth="1"/>
    <col min="13833" max="13833" width="14.42578125" style="25" bestFit="1" customWidth="1"/>
    <col min="13834" max="13834" width="2.140625" style="25" bestFit="1" customWidth="1"/>
    <col min="13835" max="13835" width="16" style="25" bestFit="1" customWidth="1"/>
    <col min="13836" max="13836" width="13.85546875" style="25" bestFit="1" customWidth="1"/>
    <col min="13837" max="13837" width="16" style="25" bestFit="1" customWidth="1"/>
    <col min="13838" max="13838" width="12.42578125" style="25" bestFit="1" customWidth="1"/>
    <col min="13839" max="14076" width="11.42578125" style="25"/>
    <col min="14077" max="14077" width="8.5703125" style="25" customWidth="1"/>
    <col min="14078" max="14078" width="8.28515625" style="25" customWidth="1"/>
    <col min="14079" max="14079" width="15" style="25" customWidth="1"/>
    <col min="14080" max="14080" width="8" style="25" customWidth="1"/>
    <col min="14081" max="14081" width="12.85546875" style="25" customWidth="1"/>
    <col min="14082" max="14082" width="52" style="25" customWidth="1"/>
    <col min="14083" max="14083" width="19.85546875" style="25" customWidth="1"/>
    <col min="14084" max="14084" width="12.5703125" style="25" customWidth="1"/>
    <col min="14085" max="14085" width="16.140625" style="25" customWidth="1"/>
    <col min="14086" max="14086" width="17.85546875" style="25" customWidth="1"/>
    <col min="14087" max="14087" width="20" style="25" customWidth="1"/>
    <col min="14088" max="14088" width="17.7109375" style="25" bestFit="1" customWidth="1"/>
    <col min="14089" max="14089" width="14.42578125" style="25" bestFit="1" customWidth="1"/>
    <col min="14090" max="14090" width="2.140625" style="25" bestFit="1" customWidth="1"/>
    <col min="14091" max="14091" width="16" style="25" bestFit="1" customWidth="1"/>
    <col min="14092" max="14092" width="13.85546875" style="25" bestFit="1" customWidth="1"/>
    <col min="14093" max="14093" width="16" style="25" bestFit="1" customWidth="1"/>
    <col min="14094" max="14094" width="12.42578125" style="25" bestFit="1" customWidth="1"/>
    <col min="14095" max="14332" width="11.42578125" style="25"/>
    <col min="14333" max="14333" width="8.5703125" style="25" customWidth="1"/>
    <col min="14334" max="14334" width="8.28515625" style="25" customWidth="1"/>
    <col min="14335" max="14335" width="15" style="25" customWidth="1"/>
    <col min="14336" max="14336" width="8" style="25" customWidth="1"/>
    <col min="14337" max="14337" width="12.85546875" style="25" customWidth="1"/>
    <col min="14338" max="14338" width="52" style="25" customWidth="1"/>
    <col min="14339" max="14339" width="19.85546875" style="25" customWidth="1"/>
    <col min="14340" max="14340" width="12.5703125" style="25" customWidth="1"/>
    <col min="14341" max="14341" width="16.140625" style="25" customWidth="1"/>
    <col min="14342" max="14342" width="17.85546875" style="25" customWidth="1"/>
    <col min="14343" max="14343" width="20" style="25" customWidth="1"/>
    <col min="14344" max="14344" width="17.7109375" style="25" bestFit="1" customWidth="1"/>
    <col min="14345" max="14345" width="14.42578125" style="25" bestFit="1" customWidth="1"/>
    <col min="14346" max="14346" width="2.140625" style="25" bestFit="1" customWidth="1"/>
    <col min="14347" max="14347" width="16" style="25" bestFit="1" customWidth="1"/>
    <col min="14348" max="14348" width="13.85546875" style="25" bestFit="1" customWidth="1"/>
    <col min="14349" max="14349" width="16" style="25" bestFit="1" customWidth="1"/>
    <col min="14350" max="14350" width="12.42578125" style="25" bestFit="1" customWidth="1"/>
    <col min="14351" max="14588" width="11.42578125" style="25"/>
    <col min="14589" max="14589" width="8.5703125" style="25" customWidth="1"/>
    <col min="14590" max="14590" width="8.28515625" style="25" customWidth="1"/>
    <col min="14591" max="14591" width="15" style="25" customWidth="1"/>
    <col min="14592" max="14592" width="8" style="25" customWidth="1"/>
    <col min="14593" max="14593" width="12.85546875" style="25" customWidth="1"/>
    <col min="14594" max="14594" width="52" style="25" customWidth="1"/>
    <col min="14595" max="14595" width="19.85546875" style="25" customWidth="1"/>
    <col min="14596" max="14596" width="12.5703125" style="25" customWidth="1"/>
    <col min="14597" max="14597" width="16.140625" style="25" customWidth="1"/>
    <col min="14598" max="14598" width="17.85546875" style="25" customWidth="1"/>
    <col min="14599" max="14599" width="20" style="25" customWidth="1"/>
    <col min="14600" max="14600" width="17.7109375" style="25" bestFit="1" customWidth="1"/>
    <col min="14601" max="14601" width="14.42578125" style="25" bestFit="1" customWidth="1"/>
    <col min="14602" max="14602" width="2.140625" style="25" bestFit="1" customWidth="1"/>
    <col min="14603" max="14603" width="16" style="25" bestFit="1" customWidth="1"/>
    <col min="14604" max="14604" width="13.85546875" style="25" bestFit="1" customWidth="1"/>
    <col min="14605" max="14605" width="16" style="25" bestFit="1" customWidth="1"/>
    <col min="14606" max="14606" width="12.42578125" style="25" bestFit="1" customWidth="1"/>
    <col min="14607" max="14844" width="11.42578125" style="25"/>
    <col min="14845" max="14845" width="8.5703125" style="25" customWidth="1"/>
    <col min="14846" max="14846" width="8.28515625" style="25" customWidth="1"/>
    <col min="14847" max="14847" width="15" style="25" customWidth="1"/>
    <col min="14848" max="14848" width="8" style="25" customWidth="1"/>
    <col min="14849" max="14849" width="12.85546875" style="25" customWidth="1"/>
    <col min="14850" max="14850" width="52" style="25" customWidth="1"/>
    <col min="14851" max="14851" width="19.85546875" style="25" customWidth="1"/>
    <col min="14852" max="14852" width="12.5703125" style="25" customWidth="1"/>
    <col min="14853" max="14853" width="16.140625" style="25" customWidth="1"/>
    <col min="14854" max="14854" width="17.85546875" style="25" customWidth="1"/>
    <col min="14855" max="14855" width="20" style="25" customWidth="1"/>
    <col min="14856" max="14856" width="17.7109375" style="25" bestFit="1" customWidth="1"/>
    <col min="14857" max="14857" width="14.42578125" style="25" bestFit="1" customWidth="1"/>
    <col min="14858" max="14858" width="2.140625" style="25" bestFit="1" customWidth="1"/>
    <col min="14859" max="14859" width="16" style="25" bestFit="1" customWidth="1"/>
    <col min="14860" max="14860" width="13.85546875" style="25" bestFit="1" customWidth="1"/>
    <col min="14861" max="14861" width="16" style="25" bestFit="1" customWidth="1"/>
    <col min="14862" max="14862" width="12.42578125" style="25" bestFit="1" customWidth="1"/>
    <col min="14863" max="15100" width="11.42578125" style="25"/>
    <col min="15101" max="15101" width="8.5703125" style="25" customWidth="1"/>
    <col min="15102" max="15102" width="8.28515625" style="25" customWidth="1"/>
    <col min="15103" max="15103" width="15" style="25" customWidth="1"/>
    <col min="15104" max="15104" width="8" style="25" customWidth="1"/>
    <col min="15105" max="15105" width="12.85546875" style="25" customWidth="1"/>
    <col min="15106" max="15106" width="52" style="25" customWidth="1"/>
    <col min="15107" max="15107" width="19.85546875" style="25" customWidth="1"/>
    <col min="15108" max="15108" width="12.5703125" style="25" customWidth="1"/>
    <col min="15109" max="15109" width="16.140625" style="25" customWidth="1"/>
    <col min="15110" max="15110" width="17.85546875" style="25" customWidth="1"/>
    <col min="15111" max="15111" width="20" style="25" customWidth="1"/>
    <col min="15112" max="15112" width="17.7109375" style="25" bestFit="1" customWidth="1"/>
    <col min="15113" max="15113" width="14.42578125" style="25" bestFit="1" customWidth="1"/>
    <col min="15114" max="15114" width="2.140625" style="25" bestFit="1" customWidth="1"/>
    <col min="15115" max="15115" width="16" style="25" bestFit="1" customWidth="1"/>
    <col min="15116" max="15116" width="13.85546875" style="25" bestFit="1" customWidth="1"/>
    <col min="15117" max="15117" width="16" style="25" bestFit="1" customWidth="1"/>
    <col min="15118" max="15118" width="12.42578125" style="25" bestFit="1" customWidth="1"/>
    <col min="15119" max="15356" width="11.42578125" style="25"/>
    <col min="15357" max="15357" width="8.5703125" style="25" customWidth="1"/>
    <col min="15358" max="15358" width="8.28515625" style="25" customWidth="1"/>
    <col min="15359" max="15359" width="15" style="25" customWidth="1"/>
    <col min="15360" max="15360" width="8" style="25" customWidth="1"/>
    <col min="15361" max="15361" width="12.85546875" style="25" customWidth="1"/>
    <col min="15362" max="15362" width="52" style="25" customWidth="1"/>
    <col min="15363" max="15363" width="19.85546875" style="25" customWidth="1"/>
    <col min="15364" max="15364" width="12.5703125" style="25" customWidth="1"/>
    <col min="15365" max="15365" width="16.140625" style="25" customWidth="1"/>
    <col min="15366" max="15366" width="17.85546875" style="25" customWidth="1"/>
    <col min="15367" max="15367" width="20" style="25" customWidth="1"/>
    <col min="15368" max="15368" width="17.7109375" style="25" bestFit="1" customWidth="1"/>
    <col min="15369" max="15369" width="14.42578125" style="25" bestFit="1" customWidth="1"/>
    <col min="15370" max="15370" width="2.140625" style="25" bestFit="1" customWidth="1"/>
    <col min="15371" max="15371" width="16" style="25" bestFit="1" customWidth="1"/>
    <col min="15372" max="15372" width="13.85546875" style="25" bestFit="1" customWidth="1"/>
    <col min="15373" max="15373" width="16" style="25" bestFit="1" customWidth="1"/>
    <col min="15374" max="15374" width="12.42578125" style="25" bestFit="1" customWidth="1"/>
    <col min="15375" max="15612" width="11.42578125" style="25"/>
    <col min="15613" max="15613" width="8.5703125" style="25" customWidth="1"/>
    <col min="15614" max="15614" width="8.28515625" style="25" customWidth="1"/>
    <col min="15615" max="15615" width="15" style="25" customWidth="1"/>
    <col min="15616" max="15616" width="8" style="25" customWidth="1"/>
    <col min="15617" max="15617" width="12.85546875" style="25" customWidth="1"/>
    <col min="15618" max="15618" width="52" style="25" customWidth="1"/>
    <col min="15619" max="15619" width="19.85546875" style="25" customWidth="1"/>
    <col min="15620" max="15620" width="12.5703125" style="25" customWidth="1"/>
    <col min="15621" max="15621" width="16.140625" style="25" customWidth="1"/>
    <col min="15622" max="15622" width="17.85546875" style="25" customWidth="1"/>
    <col min="15623" max="15623" width="20" style="25" customWidth="1"/>
    <col min="15624" max="15624" width="17.7109375" style="25" bestFit="1" customWidth="1"/>
    <col min="15625" max="15625" width="14.42578125" style="25" bestFit="1" customWidth="1"/>
    <col min="15626" max="15626" width="2.140625" style="25" bestFit="1" customWidth="1"/>
    <col min="15627" max="15627" width="16" style="25" bestFit="1" customWidth="1"/>
    <col min="15628" max="15628" width="13.85546875" style="25" bestFit="1" customWidth="1"/>
    <col min="15629" max="15629" width="16" style="25" bestFit="1" customWidth="1"/>
    <col min="15630" max="15630" width="12.42578125" style="25" bestFit="1" customWidth="1"/>
    <col min="15631" max="15868" width="11.42578125" style="25"/>
    <col min="15869" max="15869" width="8.5703125" style="25" customWidth="1"/>
    <col min="15870" max="15870" width="8.28515625" style="25" customWidth="1"/>
    <col min="15871" max="15871" width="15" style="25" customWidth="1"/>
    <col min="15872" max="15872" width="8" style="25" customWidth="1"/>
    <col min="15873" max="15873" width="12.85546875" style="25" customWidth="1"/>
    <col min="15874" max="15874" width="52" style="25" customWidth="1"/>
    <col min="15875" max="15875" width="19.85546875" style="25" customWidth="1"/>
    <col min="15876" max="15876" width="12.5703125" style="25" customWidth="1"/>
    <col min="15877" max="15877" width="16.140625" style="25" customWidth="1"/>
    <col min="15878" max="15878" width="17.85546875" style="25" customWidth="1"/>
    <col min="15879" max="15879" width="20" style="25" customWidth="1"/>
    <col min="15880" max="15880" width="17.7109375" style="25" bestFit="1" customWidth="1"/>
    <col min="15881" max="15881" width="14.42578125" style="25" bestFit="1" customWidth="1"/>
    <col min="15882" max="15882" width="2.140625" style="25" bestFit="1" customWidth="1"/>
    <col min="15883" max="15883" width="16" style="25" bestFit="1" customWidth="1"/>
    <col min="15884" max="15884" width="13.85546875" style="25" bestFit="1" customWidth="1"/>
    <col min="15885" max="15885" width="16" style="25" bestFit="1" customWidth="1"/>
    <col min="15886" max="15886" width="12.42578125" style="25" bestFit="1" customWidth="1"/>
    <col min="15887" max="16124" width="11.42578125" style="25"/>
    <col min="16125" max="16125" width="8.5703125" style="25" customWidth="1"/>
    <col min="16126" max="16126" width="8.28515625" style="25" customWidth="1"/>
    <col min="16127" max="16127" width="15" style="25" customWidth="1"/>
    <col min="16128" max="16128" width="8" style="25" customWidth="1"/>
    <col min="16129" max="16129" width="12.85546875" style="25" customWidth="1"/>
    <col min="16130" max="16130" width="52" style="25" customWidth="1"/>
    <col min="16131" max="16131" width="19.85546875" style="25" customWidth="1"/>
    <col min="16132" max="16132" width="12.5703125" style="25" customWidth="1"/>
    <col min="16133" max="16133" width="16.140625" style="25" customWidth="1"/>
    <col min="16134" max="16134" width="17.85546875" style="25" customWidth="1"/>
    <col min="16135" max="16135" width="20" style="25" customWidth="1"/>
    <col min="16136" max="16136" width="17.7109375" style="25" bestFit="1" customWidth="1"/>
    <col min="16137" max="16137" width="14.42578125" style="25" bestFit="1" customWidth="1"/>
    <col min="16138" max="16138" width="2.140625" style="25" bestFit="1" customWidth="1"/>
    <col min="16139" max="16139" width="16" style="25" bestFit="1" customWidth="1"/>
    <col min="16140" max="16140" width="13.85546875" style="25" bestFit="1" customWidth="1"/>
    <col min="16141" max="16141" width="16" style="25" bestFit="1" customWidth="1"/>
    <col min="16142" max="16142" width="12.42578125" style="25" bestFit="1" customWidth="1"/>
    <col min="16143" max="16384" width="11.42578125" style="25"/>
  </cols>
  <sheetData>
    <row r="1" spans="2:14" ht="19.5" customHeight="1" x14ac:dyDescent="0.25"/>
    <row r="2" spans="2:14" ht="19.5" customHeight="1" x14ac:dyDescent="0.3">
      <c r="B2" s="171" t="s">
        <v>127</v>
      </c>
      <c r="C2" s="171"/>
      <c r="D2" s="171"/>
      <c r="E2" s="171"/>
      <c r="F2" s="171"/>
      <c r="G2" s="171"/>
      <c r="H2" s="171"/>
      <c r="I2" s="171"/>
      <c r="J2" s="171"/>
      <c r="K2" s="171"/>
    </row>
    <row r="3" spans="2:14" ht="19.5" customHeight="1" x14ac:dyDescent="0.3">
      <c r="B3" s="171" t="s">
        <v>110</v>
      </c>
      <c r="C3" s="171"/>
      <c r="D3" s="171"/>
      <c r="E3" s="171"/>
      <c r="F3" s="171"/>
      <c r="G3" s="171"/>
      <c r="H3" s="171"/>
      <c r="I3" s="171"/>
      <c r="J3" s="171"/>
      <c r="K3" s="171"/>
    </row>
    <row r="4" spans="2:14" ht="19.5" customHeight="1" x14ac:dyDescent="0.3">
      <c r="B4" s="171" t="s">
        <v>111</v>
      </c>
      <c r="C4" s="171"/>
      <c r="D4" s="171"/>
      <c r="E4" s="171"/>
      <c r="F4" s="171"/>
      <c r="G4" s="171"/>
      <c r="H4" s="171"/>
      <c r="I4" s="171"/>
      <c r="J4" s="171"/>
      <c r="K4" s="171"/>
    </row>
    <row r="5" spans="2:14" ht="19.5" customHeight="1" x14ac:dyDescent="0.25"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2:14" ht="19.5" customHeight="1" x14ac:dyDescent="0.25">
      <c r="B6" s="85" t="s">
        <v>170</v>
      </c>
      <c r="C6" s="178" t="s">
        <v>193</v>
      </c>
      <c r="D6" s="179"/>
      <c r="E6" s="179"/>
      <c r="F6" s="180"/>
      <c r="G6" s="65"/>
      <c r="H6" s="63" t="s">
        <v>130</v>
      </c>
      <c r="I6" s="175" t="s">
        <v>194</v>
      </c>
      <c r="J6" s="176"/>
      <c r="K6" s="177"/>
    </row>
    <row r="7" spans="2:14" ht="19.5" customHeight="1" x14ac:dyDescent="0.25">
      <c r="B7" s="85" t="s">
        <v>106</v>
      </c>
      <c r="C7" s="175" t="s">
        <v>196</v>
      </c>
      <c r="D7" s="176"/>
      <c r="E7" s="177"/>
      <c r="F7" s="107" t="s">
        <v>131</v>
      </c>
      <c r="G7" s="64">
        <v>2025</v>
      </c>
      <c r="H7" s="63" t="s">
        <v>108</v>
      </c>
      <c r="I7" s="178" t="s">
        <v>195</v>
      </c>
      <c r="J7" s="179"/>
      <c r="K7" s="180"/>
    </row>
    <row r="8" spans="2:14" ht="40.5" customHeight="1" x14ac:dyDescent="0.25">
      <c r="B8" s="104" t="s">
        <v>112</v>
      </c>
      <c r="C8" s="105" t="s">
        <v>113</v>
      </c>
      <c r="D8" s="105" t="s">
        <v>114</v>
      </c>
      <c r="E8" s="105" t="s">
        <v>115</v>
      </c>
      <c r="F8" s="105" t="s">
        <v>116</v>
      </c>
      <c r="G8" s="105" t="s">
        <v>117</v>
      </c>
      <c r="H8" s="105" t="s">
        <v>118</v>
      </c>
      <c r="I8" s="105" t="s">
        <v>119</v>
      </c>
      <c r="J8" s="105" t="s">
        <v>120</v>
      </c>
      <c r="K8" s="106" t="s">
        <v>121</v>
      </c>
    </row>
    <row r="9" spans="2:14" ht="12" customHeight="1" x14ac:dyDescent="0.25">
      <c r="B9" s="49">
        <v>23807</v>
      </c>
      <c r="C9" s="50">
        <v>123807003717</v>
      </c>
      <c r="D9" s="51">
        <v>202502</v>
      </c>
      <c r="E9" s="52">
        <v>111005</v>
      </c>
      <c r="F9" s="52" t="s">
        <v>200</v>
      </c>
      <c r="G9" s="33">
        <v>38876616</v>
      </c>
      <c r="H9" s="33">
        <v>0</v>
      </c>
      <c r="I9" s="33">
        <v>397878938</v>
      </c>
      <c r="J9" s="33">
        <v>66502890</v>
      </c>
      <c r="K9" s="46">
        <f>+G9+I9-J9</f>
        <v>370252664</v>
      </c>
      <c r="L9" s="36"/>
    </row>
    <row r="10" spans="2:14" ht="12" customHeight="1" x14ac:dyDescent="0.25">
      <c r="B10" s="49">
        <v>23807</v>
      </c>
      <c r="C10" s="50">
        <v>123807003717</v>
      </c>
      <c r="D10" s="51">
        <v>202502</v>
      </c>
      <c r="E10" s="52">
        <v>165590</v>
      </c>
      <c r="F10" s="53" t="s">
        <v>201</v>
      </c>
      <c r="G10" s="33">
        <v>272076720</v>
      </c>
      <c r="H10" s="33">
        <v>0</v>
      </c>
      <c r="I10" s="33">
        <v>32150000</v>
      </c>
      <c r="J10" s="33">
        <v>0</v>
      </c>
      <c r="K10" s="46">
        <f>+G10+I10-J10</f>
        <v>304226720</v>
      </c>
    </row>
    <row r="11" spans="2:14" ht="12" customHeight="1" x14ac:dyDescent="0.25">
      <c r="B11" s="49">
        <v>23807</v>
      </c>
      <c r="C11" s="50">
        <v>123807003717</v>
      </c>
      <c r="D11" s="51">
        <v>202502</v>
      </c>
      <c r="E11" s="52">
        <v>166502</v>
      </c>
      <c r="F11" s="53" t="s">
        <v>202</v>
      </c>
      <c r="G11" s="33">
        <v>5100000</v>
      </c>
      <c r="H11" s="33">
        <v>0</v>
      </c>
      <c r="I11" s="33">
        <v>0</v>
      </c>
      <c r="J11" s="33">
        <v>0</v>
      </c>
      <c r="K11" s="46">
        <f>+G11+I11-J11</f>
        <v>5100000</v>
      </c>
    </row>
    <row r="12" spans="2:14" ht="12" customHeight="1" x14ac:dyDescent="0.25">
      <c r="B12" s="49">
        <v>23807</v>
      </c>
      <c r="C12" s="50">
        <v>123807003717</v>
      </c>
      <c r="D12" s="51">
        <v>202502</v>
      </c>
      <c r="E12" s="52">
        <v>166590</v>
      </c>
      <c r="F12" s="53" t="s">
        <v>203</v>
      </c>
      <c r="G12" s="33">
        <v>162524644</v>
      </c>
      <c r="H12" s="33">
        <v>0</v>
      </c>
      <c r="I12" s="33">
        <v>0</v>
      </c>
      <c r="J12" s="33">
        <v>0</v>
      </c>
      <c r="K12" s="46">
        <f>+G12+I12-J12</f>
        <v>162524644</v>
      </c>
    </row>
    <row r="13" spans="2:14" ht="12" customHeight="1" x14ac:dyDescent="0.25">
      <c r="B13" s="49">
        <v>23807</v>
      </c>
      <c r="C13" s="50">
        <v>123807003717</v>
      </c>
      <c r="D13" s="51">
        <v>202502</v>
      </c>
      <c r="E13" s="52">
        <v>167001</v>
      </c>
      <c r="F13" s="53" t="s">
        <v>204</v>
      </c>
      <c r="G13" s="33">
        <v>98895109</v>
      </c>
      <c r="H13" s="33">
        <v>0</v>
      </c>
      <c r="I13" s="33">
        <v>0</v>
      </c>
      <c r="J13" s="33">
        <v>0</v>
      </c>
      <c r="K13" s="46">
        <f t="shared" ref="K13:K20" si="0">+G13-I13+J13</f>
        <v>98895109</v>
      </c>
      <c r="L13" s="37"/>
      <c r="M13" s="37"/>
    </row>
    <row r="14" spans="2:14" ht="12" customHeight="1" x14ac:dyDescent="0.25">
      <c r="B14" s="49">
        <v>23807</v>
      </c>
      <c r="C14" s="50">
        <v>123807003717</v>
      </c>
      <c r="D14" s="51">
        <v>202502</v>
      </c>
      <c r="E14" s="52">
        <v>167002</v>
      </c>
      <c r="F14" s="53" t="s">
        <v>205</v>
      </c>
      <c r="G14" s="33">
        <v>1257004</v>
      </c>
      <c r="H14" s="33">
        <v>0</v>
      </c>
      <c r="I14" s="33">
        <v>0</v>
      </c>
      <c r="J14" s="33">
        <v>0</v>
      </c>
      <c r="K14" s="46">
        <f t="shared" si="0"/>
        <v>1257004</v>
      </c>
      <c r="L14" s="38"/>
      <c r="M14" s="38"/>
      <c r="N14" s="38"/>
    </row>
    <row r="15" spans="2:14" ht="12" customHeight="1" x14ac:dyDescent="0.25">
      <c r="B15" s="49">
        <v>23807</v>
      </c>
      <c r="C15" s="50">
        <v>123807003717</v>
      </c>
      <c r="D15" s="51">
        <v>202502</v>
      </c>
      <c r="E15" s="52">
        <v>168504</v>
      </c>
      <c r="F15" s="53" t="s">
        <v>206</v>
      </c>
      <c r="G15" s="33">
        <v>-28146344</v>
      </c>
      <c r="H15" s="33">
        <v>0</v>
      </c>
      <c r="I15" s="33">
        <v>0</v>
      </c>
      <c r="J15" s="33">
        <v>0</v>
      </c>
      <c r="K15" s="46">
        <f t="shared" si="0"/>
        <v>-28146344</v>
      </c>
      <c r="L15" s="38"/>
      <c r="M15" s="38"/>
      <c r="N15" s="38"/>
    </row>
    <row r="16" spans="2:14" ht="12" customHeight="1" x14ac:dyDescent="0.25">
      <c r="B16" s="49">
        <v>23807</v>
      </c>
      <c r="C16" s="50">
        <v>123807003717</v>
      </c>
      <c r="D16" s="51">
        <v>202502</v>
      </c>
      <c r="E16" s="52">
        <v>168506</v>
      </c>
      <c r="F16" s="53" t="s">
        <v>207</v>
      </c>
      <c r="G16" s="33">
        <v>-32861033</v>
      </c>
      <c r="H16" s="33">
        <v>0</v>
      </c>
      <c r="I16" s="33">
        <v>0</v>
      </c>
      <c r="J16" s="33">
        <v>0</v>
      </c>
      <c r="K16" s="46">
        <f t="shared" si="0"/>
        <v>-32861033</v>
      </c>
      <c r="L16" s="38"/>
      <c r="M16" s="38"/>
      <c r="N16" s="38"/>
    </row>
    <row r="17" spans="2:14" ht="12" customHeight="1" x14ac:dyDescent="0.25">
      <c r="B17" s="49">
        <v>23807</v>
      </c>
      <c r="C17" s="50">
        <v>123807003717</v>
      </c>
      <c r="D17" s="51">
        <v>202502</v>
      </c>
      <c r="E17" s="52">
        <v>168507</v>
      </c>
      <c r="F17" s="53" t="s">
        <v>208</v>
      </c>
      <c r="G17" s="33">
        <v>-24880846</v>
      </c>
      <c r="H17" s="33">
        <v>0</v>
      </c>
      <c r="I17" s="33">
        <v>0</v>
      </c>
      <c r="J17" s="33">
        <v>0</v>
      </c>
      <c r="K17" s="46">
        <f t="shared" si="0"/>
        <v>-24880846</v>
      </c>
      <c r="L17" s="38"/>
      <c r="M17" s="38"/>
      <c r="N17" s="38"/>
    </row>
    <row r="18" spans="2:14" ht="12" customHeight="1" x14ac:dyDescent="0.25">
      <c r="B18" s="49">
        <v>23807</v>
      </c>
      <c r="C18" s="50">
        <v>123807003717</v>
      </c>
      <c r="D18" s="51">
        <v>202502</v>
      </c>
      <c r="E18" s="52">
        <v>197008</v>
      </c>
      <c r="F18" s="53" t="s">
        <v>209</v>
      </c>
      <c r="G18" s="33">
        <v>10953220</v>
      </c>
      <c r="H18" s="33">
        <v>0</v>
      </c>
      <c r="I18" s="33">
        <v>0</v>
      </c>
      <c r="J18" s="33">
        <v>0</v>
      </c>
      <c r="K18" s="46">
        <f t="shared" si="0"/>
        <v>10953220</v>
      </c>
      <c r="M18" s="38"/>
      <c r="N18" s="38"/>
    </row>
    <row r="19" spans="2:14" ht="12" customHeight="1" x14ac:dyDescent="0.25">
      <c r="B19" s="49">
        <v>23807</v>
      </c>
      <c r="C19" s="50">
        <v>123807003717</v>
      </c>
      <c r="D19" s="51">
        <v>202502</v>
      </c>
      <c r="E19" s="52">
        <v>197508</v>
      </c>
      <c r="F19" s="53" t="s">
        <v>210</v>
      </c>
      <c r="G19" s="33">
        <v>-1095322</v>
      </c>
      <c r="H19" s="33">
        <v>0</v>
      </c>
      <c r="I19" s="33">
        <v>0</v>
      </c>
      <c r="J19" s="33">
        <v>0</v>
      </c>
      <c r="K19" s="46">
        <f t="shared" si="0"/>
        <v>-1095322</v>
      </c>
      <c r="M19" s="38"/>
    </row>
    <row r="20" spans="2:14" ht="12" customHeight="1" x14ac:dyDescent="0.25">
      <c r="B20" s="49">
        <v>23807</v>
      </c>
      <c r="C20" s="50">
        <v>123807003717</v>
      </c>
      <c r="D20" s="51">
        <v>202502</v>
      </c>
      <c r="E20" s="52">
        <v>240101</v>
      </c>
      <c r="F20" s="53" t="s">
        <v>211</v>
      </c>
      <c r="G20" s="33">
        <v>0</v>
      </c>
      <c r="H20" s="33">
        <v>0</v>
      </c>
      <c r="I20" s="33">
        <v>67306890</v>
      </c>
      <c r="J20" s="33">
        <v>67306890</v>
      </c>
      <c r="K20" s="46">
        <f t="shared" si="0"/>
        <v>0</v>
      </c>
      <c r="M20" s="38"/>
      <c r="N20" s="38"/>
    </row>
    <row r="21" spans="2:14" ht="12" customHeight="1" x14ac:dyDescent="0.25">
      <c r="B21" s="49">
        <v>23807</v>
      </c>
      <c r="C21" s="50">
        <v>123807003717</v>
      </c>
      <c r="D21" s="51">
        <v>202502</v>
      </c>
      <c r="E21" s="52">
        <v>243608</v>
      </c>
      <c r="F21" s="53" t="s">
        <v>212</v>
      </c>
      <c r="G21" s="33">
        <v>0</v>
      </c>
      <c r="H21" s="33">
        <v>0</v>
      </c>
      <c r="I21" s="33">
        <v>0</v>
      </c>
      <c r="J21" s="33">
        <v>804000</v>
      </c>
      <c r="K21" s="46">
        <f>+G21+I21-J21</f>
        <v>-804000</v>
      </c>
      <c r="L21" s="38"/>
    </row>
    <row r="22" spans="2:14" ht="12" customHeight="1" x14ac:dyDescent="0.25">
      <c r="B22" s="49">
        <v>23807</v>
      </c>
      <c r="C22" s="50">
        <v>123807003717</v>
      </c>
      <c r="D22" s="51">
        <v>202502</v>
      </c>
      <c r="E22" s="52">
        <v>243690</v>
      </c>
      <c r="F22" s="54" t="s">
        <v>213</v>
      </c>
      <c r="G22" s="33">
        <v>-886000</v>
      </c>
      <c r="H22" s="33">
        <v>0</v>
      </c>
      <c r="I22" s="33">
        <v>0</v>
      </c>
      <c r="J22" s="33">
        <v>0</v>
      </c>
      <c r="K22" s="46">
        <f>+G22-I22+J22</f>
        <v>-886000</v>
      </c>
      <c r="L22" s="39"/>
      <c r="M22" s="39"/>
      <c r="N22" s="36"/>
    </row>
    <row r="23" spans="2:14" ht="12" customHeight="1" x14ac:dyDescent="0.25">
      <c r="B23" s="49">
        <v>23807</v>
      </c>
      <c r="C23" s="50">
        <v>123807003717</v>
      </c>
      <c r="D23" s="51">
        <v>202502</v>
      </c>
      <c r="E23" s="52">
        <v>310504</v>
      </c>
      <c r="F23" s="54" t="s">
        <v>159</v>
      </c>
      <c r="G23" s="33">
        <v>-425777938</v>
      </c>
      <c r="H23" s="33">
        <v>0</v>
      </c>
      <c r="I23" s="33">
        <v>0</v>
      </c>
      <c r="J23" s="33">
        <v>0</v>
      </c>
      <c r="K23" s="46">
        <f>+G23-I23+J23</f>
        <v>-425777938</v>
      </c>
    </row>
    <row r="24" spans="2:14" ht="12" customHeight="1" x14ac:dyDescent="0.25">
      <c r="B24" s="49">
        <v>23807</v>
      </c>
      <c r="C24" s="50">
        <v>123807003717</v>
      </c>
      <c r="D24" s="51">
        <v>202502</v>
      </c>
      <c r="E24" s="52">
        <v>311002</v>
      </c>
      <c r="F24" s="54" t="s">
        <v>214</v>
      </c>
      <c r="G24" s="33">
        <v>-54670570</v>
      </c>
      <c r="H24" s="33">
        <v>0</v>
      </c>
      <c r="I24" s="33">
        <v>0</v>
      </c>
      <c r="J24" s="33">
        <v>0</v>
      </c>
      <c r="K24" s="46">
        <f>+G24-I24+J24</f>
        <v>-54670570</v>
      </c>
    </row>
    <row r="25" spans="2:14" ht="12" customHeight="1" x14ac:dyDescent="0.25">
      <c r="B25" s="49">
        <v>23807</v>
      </c>
      <c r="C25" s="50">
        <v>123807003717</v>
      </c>
      <c r="D25" s="51">
        <v>202502</v>
      </c>
      <c r="E25" s="52">
        <v>430510</v>
      </c>
      <c r="F25" s="52" t="s">
        <v>215</v>
      </c>
      <c r="G25" s="33">
        <v>-21352875</v>
      </c>
      <c r="H25" s="33">
        <v>0</v>
      </c>
      <c r="I25" s="33">
        <v>0</v>
      </c>
      <c r="J25" s="33">
        <v>6996000</v>
      </c>
      <c r="K25" s="46">
        <f t="shared" ref="K25:K33" si="1">+G25+I25-J25</f>
        <v>-28348875</v>
      </c>
    </row>
    <row r="26" spans="2:14" ht="12" customHeight="1" x14ac:dyDescent="0.25">
      <c r="B26" s="49">
        <v>23807</v>
      </c>
      <c r="C26" s="50">
        <v>123807003717</v>
      </c>
      <c r="D26" s="51">
        <v>202502</v>
      </c>
      <c r="E26" s="52">
        <v>440818</v>
      </c>
      <c r="F26" s="52" t="s">
        <v>216</v>
      </c>
      <c r="G26" s="33">
        <v>0</v>
      </c>
      <c r="H26" s="33">
        <v>0</v>
      </c>
      <c r="I26" s="33">
        <v>0</v>
      </c>
      <c r="J26" s="33">
        <v>309964245</v>
      </c>
      <c r="K26" s="46">
        <f t="shared" si="1"/>
        <v>-309964245</v>
      </c>
    </row>
    <row r="27" spans="2:14" ht="12" customHeight="1" x14ac:dyDescent="0.25">
      <c r="B27" s="49">
        <v>23807</v>
      </c>
      <c r="C27" s="50">
        <v>123807003717</v>
      </c>
      <c r="D27" s="51">
        <v>202502</v>
      </c>
      <c r="E27" s="52">
        <v>442890</v>
      </c>
      <c r="F27" s="54" t="s">
        <v>217</v>
      </c>
      <c r="G27" s="33">
        <v>0</v>
      </c>
      <c r="H27" s="33">
        <v>0</v>
      </c>
      <c r="I27" s="33">
        <v>0</v>
      </c>
      <c r="J27" s="33">
        <v>6120000</v>
      </c>
      <c r="K27" s="46">
        <f t="shared" si="1"/>
        <v>-6120000</v>
      </c>
    </row>
    <row r="28" spans="2:14" ht="12" customHeight="1" x14ac:dyDescent="0.25">
      <c r="B28" s="49">
        <v>23807</v>
      </c>
      <c r="C28" s="50">
        <v>123807003717</v>
      </c>
      <c r="D28" s="51">
        <v>202502</v>
      </c>
      <c r="E28" s="52">
        <v>480201</v>
      </c>
      <c r="F28" s="54" t="s">
        <v>218</v>
      </c>
      <c r="G28" s="33">
        <v>-21310</v>
      </c>
      <c r="H28" s="33">
        <v>0</v>
      </c>
      <c r="I28" s="33">
        <v>0</v>
      </c>
      <c r="J28" s="33">
        <v>74798693</v>
      </c>
      <c r="K28" s="46">
        <f t="shared" si="1"/>
        <v>-74820003</v>
      </c>
      <c r="M28" s="31"/>
    </row>
    <row r="29" spans="2:14" ht="12" customHeight="1" x14ac:dyDescent="0.25">
      <c r="B29" s="49">
        <v>23807</v>
      </c>
      <c r="C29" s="50">
        <v>123807003717</v>
      </c>
      <c r="D29" s="51">
        <v>202502</v>
      </c>
      <c r="E29" s="52">
        <v>510802</v>
      </c>
      <c r="F29" s="54" t="s">
        <v>219</v>
      </c>
      <c r="G29" s="33">
        <v>0</v>
      </c>
      <c r="H29" s="33">
        <v>0</v>
      </c>
      <c r="I29" s="33">
        <v>17000000</v>
      </c>
      <c r="J29" s="33">
        <v>0</v>
      </c>
      <c r="K29" s="46">
        <f t="shared" si="1"/>
        <v>17000000</v>
      </c>
    </row>
    <row r="30" spans="2:14" ht="12" customHeight="1" x14ac:dyDescent="0.25">
      <c r="B30" s="49">
        <v>23807</v>
      </c>
      <c r="C30" s="50">
        <v>123807003717</v>
      </c>
      <c r="D30" s="51">
        <v>202502</v>
      </c>
      <c r="E30" s="52">
        <v>511190</v>
      </c>
      <c r="F30" s="54" t="s">
        <v>220</v>
      </c>
      <c r="G30" s="33">
        <v>0</v>
      </c>
      <c r="H30" s="33">
        <v>0</v>
      </c>
      <c r="I30" s="33">
        <v>12000000</v>
      </c>
      <c r="J30" s="33">
        <v>0</v>
      </c>
      <c r="K30" s="46">
        <f t="shared" si="1"/>
        <v>12000000</v>
      </c>
    </row>
    <row r="31" spans="2:14" ht="12" customHeight="1" x14ac:dyDescent="0.25">
      <c r="B31" s="49">
        <v>23807</v>
      </c>
      <c r="C31" s="50">
        <v>123807003717</v>
      </c>
      <c r="D31" s="51">
        <v>202502</v>
      </c>
      <c r="E31" s="52">
        <v>511190</v>
      </c>
      <c r="F31" s="54" t="s">
        <v>221</v>
      </c>
      <c r="G31" s="33">
        <v>0</v>
      </c>
      <c r="H31" s="33">
        <v>0</v>
      </c>
      <c r="I31" s="33">
        <v>6120000</v>
      </c>
      <c r="J31" s="33">
        <v>0</v>
      </c>
      <c r="K31" s="46">
        <f t="shared" si="1"/>
        <v>6120000</v>
      </c>
      <c r="L31" s="36"/>
    </row>
    <row r="32" spans="2:14" ht="12" customHeight="1" x14ac:dyDescent="0.25">
      <c r="B32" s="49">
        <v>23807</v>
      </c>
      <c r="C32" s="50">
        <v>123807003717</v>
      </c>
      <c r="D32" s="51">
        <v>202502</v>
      </c>
      <c r="E32" s="52">
        <v>580490</v>
      </c>
      <c r="F32" s="54" t="s">
        <v>222</v>
      </c>
      <c r="G32" s="33">
        <v>8925</v>
      </c>
      <c r="H32" s="33">
        <v>0</v>
      </c>
      <c r="I32" s="33">
        <v>36890</v>
      </c>
      <c r="J32" s="33">
        <v>0</v>
      </c>
      <c r="K32" s="46">
        <f t="shared" si="1"/>
        <v>45815</v>
      </c>
    </row>
    <row r="33" spans="2:11" ht="12" customHeight="1" x14ac:dyDescent="0.25">
      <c r="B33" s="55"/>
      <c r="C33" s="56"/>
      <c r="D33" s="57"/>
      <c r="E33" s="58"/>
      <c r="F33" s="59"/>
      <c r="G33" s="33">
        <v>0</v>
      </c>
      <c r="H33" s="33">
        <v>0</v>
      </c>
      <c r="I33" s="33">
        <v>0</v>
      </c>
      <c r="J33" s="33">
        <v>0</v>
      </c>
      <c r="K33" s="46">
        <f t="shared" si="1"/>
        <v>0</v>
      </c>
    </row>
    <row r="34" spans="2:11" ht="21.75" customHeight="1" thickBot="1" x14ac:dyDescent="0.3">
      <c r="B34" s="172" t="s">
        <v>122</v>
      </c>
      <c r="C34" s="173"/>
      <c r="D34" s="173"/>
      <c r="E34" s="173"/>
      <c r="F34" s="173"/>
      <c r="G34" s="48">
        <f>SUM(G9:G33)</f>
        <v>0</v>
      </c>
      <c r="H34" s="40"/>
      <c r="I34" s="48">
        <f>SUM(I9:I33)</f>
        <v>532492718</v>
      </c>
      <c r="J34" s="48">
        <f>SUM(J9:J33)</f>
        <v>532492718</v>
      </c>
      <c r="K34" s="47"/>
    </row>
    <row r="35" spans="2:11" ht="12" customHeight="1" x14ac:dyDescent="0.25">
      <c r="B35" s="41"/>
      <c r="C35" s="41"/>
      <c r="D35" s="41"/>
      <c r="E35" s="41"/>
      <c r="F35" s="41"/>
      <c r="G35" s="42"/>
      <c r="H35" s="42"/>
      <c r="I35" s="42"/>
      <c r="J35" s="42"/>
      <c r="K35" s="42"/>
    </row>
    <row r="36" spans="2:11" ht="12" customHeight="1" x14ac:dyDescent="0.25">
      <c r="B36" s="41"/>
      <c r="C36" s="41"/>
      <c r="D36" s="41"/>
      <c r="E36" s="41"/>
      <c r="F36" s="41"/>
      <c r="G36" s="42"/>
      <c r="H36" s="42"/>
      <c r="I36" s="42"/>
      <c r="J36" s="42"/>
      <c r="K36" s="42"/>
    </row>
    <row r="37" spans="2:11" ht="12" customHeight="1" x14ac:dyDescent="0.25">
      <c r="B37" s="26"/>
      <c r="C37" s="26"/>
      <c r="D37" s="26"/>
      <c r="E37" s="26"/>
      <c r="F37" s="26"/>
      <c r="G37" s="43"/>
      <c r="H37" s="44"/>
      <c r="I37" s="44"/>
      <c r="J37" s="44"/>
      <c r="K37" s="44"/>
    </row>
    <row r="38" spans="2:11" ht="14.1" customHeight="1" thickBot="1" x14ac:dyDescent="0.35">
      <c r="B38" s="149"/>
      <c r="C38" s="149"/>
      <c r="D38" s="149"/>
      <c r="E38" s="149"/>
      <c r="F38" s="68"/>
      <c r="G38" s="68"/>
      <c r="H38" s="149"/>
      <c r="I38" s="149"/>
      <c r="J38" s="149"/>
      <c r="K38" s="149"/>
    </row>
    <row r="39" spans="2:11" ht="14.1" customHeight="1" x14ac:dyDescent="0.3">
      <c r="B39" s="146" t="s">
        <v>197</v>
      </c>
      <c r="C39" s="146"/>
      <c r="D39" s="146"/>
      <c r="E39" s="146"/>
      <c r="F39" s="68"/>
      <c r="G39" s="68"/>
      <c r="H39" s="146" t="s">
        <v>198</v>
      </c>
      <c r="I39" s="146"/>
      <c r="J39" s="146"/>
      <c r="K39" s="146"/>
    </row>
    <row r="40" spans="2:11" ht="14.1" customHeight="1" x14ac:dyDescent="0.3">
      <c r="B40" s="69" t="s">
        <v>128</v>
      </c>
      <c r="C40" s="70"/>
      <c r="E40" s="68"/>
      <c r="F40" s="68"/>
      <c r="G40" s="68"/>
      <c r="H40" s="146" t="s">
        <v>126</v>
      </c>
      <c r="I40" s="146"/>
      <c r="J40" s="146"/>
      <c r="K40" s="146"/>
    </row>
    <row r="41" spans="2:11" ht="14.1" customHeight="1" x14ac:dyDescent="0.3">
      <c r="C41" s="68"/>
      <c r="D41" s="68"/>
      <c r="E41" s="68"/>
      <c r="F41" s="68"/>
      <c r="G41" s="68"/>
      <c r="H41" s="146" t="s">
        <v>199</v>
      </c>
      <c r="I41" s="146"/>
      <c r="J41" s="146"/>
      <c r="K41" s="146"/>
    </row>
    <row r="42" spans="2:11" ht="14.1" customHeight="1" x14ac:dyDescent="0.25">
      <c r="B42" s="26"/>
      <c r="C42" s="26"/>
      <c r="D42" s="26"/>
      <c r="E42" s="26"/>
      <c r="F42" s="26"/>
      <c r="G42" s="45"/>
      <c r="H42" s="45"/>
      <c r="I42" s="45"/>
      <c r="J42" s="45"/>
      <c r="K42" s="45"/>
    </row>
    <row r="43" spans="2:11" ht="14.1" customHeight="1" x14ac:dyDescent="0.25">
      <c r="B43" s="26"/>
      <c r="C43" s="26"/>
      <c r="D43" s="26"/>
      <c r="E43" s="26"/>
      <c r="F43" s="26"/>
      <c r="G43" s="45"/>
      <c r="H43" s="45"/>
      <c r="I43" s="45"/>
      <c r="J43" s="45"/>
      <c r="K43" s="45"/>
    </row>
    <row r="44" spans="2:11" x14ac:dyDescent="0.25">
      <c r="B44" s="26"/>
      <c r="C44" s="26"/>
      <c r="D44" s="26"/>
      <c r="E44" s="26"/>
      <c r="F44" s="26"/>
      <c r="G44" s="45"/>
      <c r="H44" s="45"/>
      <c r="I44" s="45"/>
      <c r="J44" s="45"/>
      <c r="K44" s="45"/>
    </row>
    <row r="45" spans="2:11" x14ac:dyDescent="0.25">
      <c r="B45" s="26"/>
      <c r="C45" s="26"/>
      <c r="D45" s="26"/>
      <c r="E45" s="26"/>
      <c r="F45" s="26"/>
      <c r="G45" s="45"/>
      <c r="H45" s="45"/>
      <c r="I45" s="45"/>
      <c r="J45" s="45"/>
      <c r="K45" s="45"/>
    </row>
    <row r="46" spans="2:11" x14ac:dyDescent="0.25">
      <c r="B46" s="26"/>
      <c r="C46" s="26"/>
      <c r="D46" s="26"/>
      <c r="E46" s="26"/>
      <c r="F46" s="26"/>
      <c r="G46" s="45"/>
      <c r="H46" s="45"/>
      <c r="I46" s="45"/>
      <c r="J46" s="34"/>
      <c r="K46" s="26"/>
    </row>
    <row r="47" spans="2:11" x14ac:dyDescent="0.25">
      <c r="B47" s="26"/>
      <c r="C47" s="26"/>
      <c r="D47" s="26"/>
      <c r="E47" s="26"/>
      <c r="F47" s="26"/>
      <c r="G47" s="45"/>
      <c r="H47" s="45"/>
      <c r="I47" s="45"/>
      <c r="J47" s="26"/>
      <c r="K47" s="26"/>
    </row>
    <row r="48" spans="2:11" x14ac:dyDescent="0.25">
      <c r="B48" s="26"/>
      <c r="C48" s="26"/>
      <c r="D48" s="26"/>
      <c r="E48" s="26"/>
      <c r="F48" s="26"/>
      <c r="G48" s="45"/>
      <c r="H48" s="45"/>
      <c r="I48" s="45"/>
      <c r="J48" s="26"/>
      <c r="K48" s="26"/>
    </row>
    <row r="49" spans="2:11" x14ac:dyDescent="0.25">
      <c r="B49" s="26"/>
      <c r="C49" s="26"/>
      <c r="D49" s="26"/>
      <c r="E49" s="26"/>
      <c r="F49" s="26"/>
      <c r="G49" s="45"/>
      <c r="H49" s="45"/>
      <c r="I49" s="45"/>
      <c r="J49" s="26"/>
      <c r="K49" s="26"/>
    </row>
    <row r="50" spans="2:11" x14ac:dyDescent="0.25">
      <c r="G50" s="35"/>
      <c r="I50" s="31"/>
    </row>
    <row r="51" spans="2:11" x14ac:dyDescent="0.25">
      <c r="G51" s="35"/>
    </row>
    <row r="52" spans="2:11" x14ac:dyDescent="0.25">
      <c r="G52" s="35"/>
    </row>
    <row r="53" spans="2:11" x14ac:dyDescent="0.25">
      <c r="G53" s="35"/>
    </row>
    <row r="54" spans="2:11" x14ac:dyDescent="0.25">
      <c r="G54" s="35"/>
    </row>
    <row r="55" spans="2:11" x14ac:dyDescent="0.25">
      <c r="F55" s="35"/>
      <c r="G55" s="35"/>
    </row>
    <row r="56" spans="2:11" x14ac:dyDescent="0.25">
      <c r="F56" s="35"/>
      <c r="G56" s="35"/>
      <c r="H56" s="35"/>
      <c r="I56" s="35"/>
      <c r="J56" s="35"/>
    </row>
    <row r="57" spans="2:11" x14ac:dyDescent="0.25">
      <c r="F57" s="35"/>
      <c r="H57" s="35"/>
      <c r="I57" s="35"/>
      <c r="J57" s="35"/>
      <c r="K57" s="31"/>
    </row>
    <row r="58" spans="2:11" x14ac:dyDescent="0.25">
      <c r="F58" s="35"/>
      <c r="H58" s="35"/>
      <c r="I58" s="35"/>
      <c r="J58" s="35"/>
      <c r="K58" s="31"/>
    </row>
    <row r="59" spans="2:11" x14ac:dyDescent="0.25">
      <c r="G59" s="35"/>
      <c r="H59" s="35"/>
      <c r="I59" s="35"/>
      <c r="J59" s="35"/>
      <c r="K59" s="31"/>
    </row>
    <row r="60" spans="2:11" x14ac:dyDescent="0.25">
      <c r="H60" s="35"/>
      <c r="I60" s="35"/>
      <c r="J60" s="35"/>
      <c r="K60" s="31"/>
    </row>
    <row r="61" spans="2:11" x14ac:dyDescent="0.25">
      <c r="H61" s="35"/>
      <c r="I61" s="35"/>
    </row>
    <row r="62" spans="2:11" x14ac:dyDescent="0.25">
      <c r="H62" s="35"/>
      <c r="I62" s="35"/>
      <c r="J62" s="31"/>
    </row>
    <row r="63" spans="2:11" x14ac:dyDescent="0.25">
      <c r="I63" s="31"/>
    </row>
  </sheetData>
  <sheetProtection insertRows="0" deleteRows="0"/>
  <mergeCells count="15">
    <mergeCell ref="H40:K40"/>
    <mergeCell ref="H41:K41"/>
    <mergeCell ref="B2:K2"/>
    <mergeCell ref="B3:K3"/>
    <mergeCell ref="B4:K4"/>
    <mergeCell ref="B34:F34"/>
    <mergeCell ref="B39:E39"/>
    <mergeCell ref="B5:K5"/>
    <mergeCell ref="C7:E7"/>
    <mergeCell ref="C6:F6"/>
    <mergeCell ref="I6:K6"/>
    <mergeCell ref="I7:K7"/>
    <mergeCell ref="B38:E38"/>
    <mergeCell ref="H38:K38"/>
    <mergeCell ref="H39:K39"/>
  </mergeCells>
  <pageMargins left="1.6929133858267718" right="0.70866141732283472" top="0.74803149606299213" bottom="0.62992125984251968" header="0.31496062992125984" footer="0.31496062992125984"/>
  <pageSetup paperSize="119" scale="9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"/>
  <sheetViews>
    <sheetView zoomScale="90" zoomScaleNormal="90" workbookViewId="0">
      <selection activeCell="H16" sqref="H16"/>
    </sheetView>
  </sheetViews>
  <sheetFormatPr baseColWidth="10" defaultColWidth="11.42578125" defaultRowHeight="12" x14ac:dyDescent="0.2"/>
  <cols>
    <col min="1" max="11" width="11.42578125" style="1"/>
    <col min="12" max="12" width="8.42578125" style="1" bestFit="1" customWidth="1"/>
    <col min="13" max="13" width="11.42578125" style="1"/>
    <col min="14" max="14" width="8.140625" style="1" customWidth="1"/>
    <col min="15" max="16384" width="11.42578125" style="1"/>
  </cols>
  <sheetData>
    <row r="1" spans="1:45" ht="108" x14ac:dyDescent="0.2">
      <c r="A1" s="2" t="s">
        <v>159</v>
      </c>
      <c r="B1" s="2" t="s">
        <v>160</v>
      </c>
      <c r="C1" s="2" t="s">
        <v>161</v>
      </c>
      <c r="D1" s="2" t="s">
        <v>162</v>
      </c>
      <c r="E1" s="2" t="s">
        <v>163</v>
      </c>
      <c r="F1" s="2" t="s">
        <v>164</v>
      </c>
      <c r="G1" s="3" t="s">
        <v>3</v>
      </c>
      <c r="H1" s="4" t="s">
        <v>4</v>
      </c>
      <c r="I1" s="4" t="s">
        <v>5</v>
      </c>
      <c r="J1" s="5" t="s">
        <v>132</v>
      </c>
      <c r="K1" s="6" t="s">
        <v>133</v>
      </c>
      <c r="L1" s="4" t="s">
        <v>134</v>
      </c>
      <c r="M1" s="7" t="s">
        <v>135</v>
      </c>
      <c r="N1" s="8" t="s">
        <v>136</v>
      </c>
      <c r="O1" s="8" t="s">
        <v>137</v>
      </c>
      <c r="P1" s="8" t="s">
        <v>136</v>
      </c>
      <c r="Q1" s="9" t="s">
        <v>84</v>
      </c>
      <c r="R1" s="9" t="s">
        <v>138</v>
      </c>
      <c r="S1" s="9" t="s">
        <v>139</v>
      </c>
      <c r="T1" s="9" t="s">
        <v>165</v>
      </c>
      <c r="U1" s="9" t="s">
        <v>89</v>
      </c>
      <c r="V1" s="9" t="s">
        <v>140</v>
      </c>
      <c r="W1" s="9" t="s">
        <v>91</v>
      </c>
      <c r="X1" s="9" t="s">
        <v>141</v>
      </c>
      <c r="Y1" s="9" t="s">
        <v>142</v>
      </c>
      <c r="Z1" s="9" t="s">
        <v>143</v>
      </c>
      <c r="AA1" s="9" t="s">
        <v>144</v>
      </c>
      <c r="AB1" s="9" t="s">
        <v>145</v>
      </c>
      <c r="AC1" s="9" t="s">
        <v>146</v>
      </c>
      <c r="AD1" s="9" t="s">
        <v>147</v>
      </c>
      <c r="AE1" s="9" t="s">
        <v>148</v>
      </c>
      <c r="AF1" s="10" t="s">
        <v>149</v>
      </c>
      <c r="AG1" s="11" t="s">
        <v>150</v>
      </c>
      <c r="AH1" s="11" t="s">
        <v>151</v>
      </c>
      <c r="AI1" s="11" t="s">
        <v>152</v>
      </c>
      <c r="AJ1" s="11" t="s">
        <v>153</v>
      </c>
      <c r="AK1" s="11" t="s">
        <v>154</v>
      </c>
      <c r="AL1" s="12" t="s">
        <v>155</v>
      </c>
      <c r="AM1" s="13" t="s">
        <v>156</v>
      </c>
      <c r="AN1" s="13" t="s">
        <v>157</v>
      </c>
      <c r="AO1" s="13" t="s">
        <v>158</v>
      </c>
      <c r="AP1" s="14" t="s">
        <v>166</v>
      </c>
      <c r="AQ1" s="15" t="s">
        <v>136</v>
      </c>
      <c r="AR1" s="16" t="s">
        <v>167</v>
      </c>
      <c r="AS1" s="17" t="s">
        <v>136</v>
      </c>
    </row>
    <row r="2" spans="1:45" x14ac:dyDescent="0.2">
      <c r="A2" s="18" t="str">
        <f>+INGRESOS!I5</f>
        <v>TIERRALTA</v>
      </c>
      <c r="B2" s="18"/>
      <c r="C2" s="18" t="str">
        <f>+INGRESOS!C5</f>
        <v>ESCUELA NORMAL SUPERIOR DEL ALTO SINU</v>
      </c>
      <c r="D2" s="19">
        <v>0</v>
      </c>
      <c r="E2" s="19">
        <v>0</v>
      </c>
      <c r="F2" s="19">
        <v>0</v>
      </c>
      <c r="G2" s="19">
        <f>+INGRESOS!D26</f>
        <v>305500000</v>
      </c>
      <c r="H2" s="19">
        <f>+INGRESOS!E26</f>
        <v>90609601</v>
      </c>
      <c r="I2" s="19">
        <f>+INGRESOS!F26</f>
        <v>0</v>
      </c>
      <c r="J2" s="20">
        <f>+G2+H2-I2</f>
        <v>396109601</v>
      </c>
      <c r="K2" s="20">
        <f>+INGRESOS!H18</f>
        <v>309964245</v>
      </c>
      <c r="L2" s="19">
        <f>+INGRESOS!H26-K2</f>
        <v>52749244</v>
      </c>
      <c r="M2" s="21">
        <f>+L2+K2</f>
        <v>362713489</v>
      </c>
      <c r="N2" s="23"/>
      <c r="O2" s="21">
        <f>+J2-M2</f>
        <v>33396112</v>
      </c>
      <c r="P2" s="23"/>
      <c r="Q2" s="19">
        <f>+'GASTOS E INVERSIONES'!N13</f>
        <v>0</v>
      </c>
      <c r="R2" s="19">
        <f>+'GASTOS E INVERSIONES'!N14</f>
        <v>14000000</v>
      </c>
      <c r="S2" s="19">
        <f>+'GASTOS E INVERSIONES'!N16</f>
        <v>32150000</v>
      </c>
      <c r="T2" s="19">
        <f>+'GASTOS E INVERSIONES'!N17</f>
        <v>0</v>
      </c>
      <c r="U2" s="19">
        <f>+'GASTOS E INVERSIONES'!N18</f>
        <v>0</v>
      </c>
      <c r="V2" s="19">
        <f>+'GASTOS E INVERSIONES'!N19</f>
        <v>0</v>
      </c>
      <c r="W2" s="19">
        <f>+'GASTOS E INVERSIONES'!N20</f>
        <v>0</v>
      </c>
      <c r="X2" s="19">
        <f>+'GASTOS E INVERSIONES'!N21</f>
        <v>0</v>
      </c>
      <c r="Y2" s="19">
        <f>+'GASTOS E INVERSIONES'!N22</f>
        <v>0</v>
      </c>
      <c r="Z2" s="19">
        <f>+'GASTOS E INVERSIONES'!N23</f>
        <v>0</v>
      </c>
      <c r="AA2" s="19">
        <f>+'GASTOS E INVERSIONES'!N24</f>
        <v>0</v>
      </c>
      <c r="AB2" s="19">
        <f>+'GASTOS E INVERSIONES'!N25</f>
        <v>45815</v>
      </c>
      <c r="AC2" s="19">
        <f>+'GASTOS E INVERSIONES'!N27</f>
        <v>0</v>
      </c>
      <c r="AD2" s="19">
        <f>+'GASTOS E INVERSIONES'!N28</f>
        <v>0</v>
      </c>
      <c r="AE2" s="22">
        <v>0</v>
      </c>
      <c r="AF2" s="19">
        <f>+'GASTOS E INVERSIONES'!N30</f>
        <v>12000000</v>
      </c>
      <c r="AG2" s="19">
        <f>+'GASTOS E INVERSIONES'!N31</f>
        <v>6120000</v>
      </c>
      <c r="AH2" s="19">
        <f>+'GASTOS E INVERSIONES'!N32</f>
        <v>0</v>
      </c>
      <c r="AI2" s="19">
        <f>+'GASTOS E INVERSIONES'!N33</f>
        <v>0</v>
      </c>
      <c r="AJ2" s="19">
        <f>+'GASTOS E INVERSIONES'!N34</f>
        <v>0</v>
      </c>
      <c r="AK2" s="19">
        <f>+'GASTOS E INVERSIONES'!N35</f>
        <v>0</v>
      </c>
      <c r="AL2" s="20">
        <v>0</v>
      </c>
      <c r="AM2" s="20">
        <v>0</v>
      </c>
      <c r="AN2" s="20">
        <v>0</v>
      </c>
      <c r="AO2" s="20">
        <v>0</v>
      </c>
      <c r="AP2" s="21">
        <f>SUM(Q2:AO2)</f>
        <v>64315815</v>
      </c>
      <c r="AQ2" s="18"/>
      <c r="AR2" s="21">
        <f>+J2-AP2</f>
        <v>331793786</v>
      </c>
      <c r="AS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INGRESOS</vt:lpstr>
      <vt:lpstr>GASTOS E INVERSIONES</vt:lpstr>
      <vt:lpstr>FORMATO 13</vt:lpstr>
      <vt:lpstr>Consolidado</vt:lpstr>
      <vt:lpstr>'FORMATO 13'!Área_de_impresión</vt:lpstr>
      <vt:lpstr>'GASTOS E INVERSIONES'!Área_de_impresión</vt:lpstr>
      <vt:lpstr>INGRESOS!Área_de_impresión</vt:lpstr>
      <vt:lpstr>'FORMATO 13'!Print_Area</vt:lpstr>
      <vt:lpstr>'GASTOS E INVERSIONES'!Print_Area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2025-09-26T22:49:13Z</dcterms:modified>
</cp:coreProperties>
</file>